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sarherrera\Desktop\"/>
    </mc:Choice>
  </mc:AlternateContent>
  <xr:revisionPtr revIDLastSave="0" documentId="13_ncr:1_{74ED77A7-9B5F-482A-9D5F-DD66648CF821}" xr6:coauthVersionLast="47" xr6:coauthVersionMax="47" xr10:uidLastSave="{00000000-0000-0000-0000-000000000000}"/>
  <bookViews>
    <workbookView xWindow="-108" yWindow="-108" windowWidth="23256" windowHeight="12576" xr2:uid="{F3D17088-E289-4500-8B1D-8A61DD799DBB}"/>
  </bookViews>
  <sheets>
    <sheet name="2025 total AJUSTE" sheetId="1" r:id="rId1"/>
  </sheets>
  <definedNames>
    <definedName name="_xlnm._FilterDatabase" localSheetId="0" hidden="1">'2025 total AJUSTE'!$I$11:$T$206</definedName>
    <definedName name="_xlnm.Print_Area" localSheetId="0">'2025 total AJUSTE'!$A$1:$T$206</definedName>
    <definedName name="_xlnm.Print_Titles" localSheetId="0">'2025 total AJUSTE'!$1:$10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6" i="1" l="1"/>
  <c r="K206" i="1"/>
  <c r="K205" i="1"/>
  <c r="K204" i="1"/>
  <c r="K203" i="1"/>
  <c r="T202" i="1"/>
  <c r="T194" i="1" s="1"/>
  <c r="S202" i="1"/>
  <c r="S194" i="1" s="1"/>
  <c r="R202" i="1"/>
  <c r="R194" i="1" s="1"/>
  <c r="Q202" i="1"/>
  <c r="O202" i="1"/>
  <c r="N202" i="1"/>
  <c r="N194" i="1" s="1"/>
  <c r="M202" i="1"/>
  <c r="M194" i="1" s="1"/>
  <c r="L202" i="1"/>
  <c r="K201" i="1"/>
  <c r="K200" i="1"/>
  <c r="K199" i="1"/>
  <c r="K198" i="1"/>
  <c r="S197" i="1"/>
  <c r="O197" i="1"/>
  <c r="K197" i="1" s="1"/>
  <c r="K196" i="1"/>
  <c r="T195" i="1"/>
  <c r="S195" i="1"/>
  <c r="R195" i="1"/>
  <c r="Q195" i="1"/>
  <c r="N195" i="1"/>
  <c r="M195" i="1"/>
  <c r="L195" i="1"/>
  <c r="Q194" i="1"/>
  <c r="L194" i="1"/>
  <c r="K193" i="1"/>
  <c r="K192" i="1"/>
  <c r="T191" i="1"/>
  <c r="S191" i="1"/>
  <c r="R191" i="1"/>
  <c r="Q191" i="1"/>
  <c r="O191" i="1"/>
  <c r="N191" i="1"/>
  <c r="M191" i="1"/>
  <c r="L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T168" i="1"/>
  <c r="S168" i="1"/>
  <c r="R168" i="1"/>
  <c r="Q168" i="1"/>
  <c r="O168" i="1"/>
  <c r="N168" i="1"/>
  <c r="M168" i="1"/>
  <c r="L168" i="1"/>
  <c r="K167" i="1"/>
  <c r="K166" i="1"/>
  <c r="T165" i="1"/>
  <c r="S165" i="1"/>
  <c r="R165" i="1"/>
  <c r="Q165" i="1"/>
  <c r="O165" i="1"/>
  <c r="N165" i="1"/>
  <c r="M165" i="1"/>
  <c r="L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T147" i="1"/>
  <c r="S147" i="1"/>
  <c r="R147" i="1"/>
  <c r="Q147" i="1"/>
  <c r="O147" i="1"/>
  <c r="N147" i="1"/>
  <c r="M147" i="1"/>
  <c r="L147" i="1"/>
  <c r="K146" i="1"/>
  <c r="S145" i="1"/>
  <c r="K145" i="1"/>
  <c r="K144" i="1"/>
  <c r="K143" i="1"/>
  <c r="S142" i="1"/>
  <c r="K142" i="1" s="1"/>
  <c r="S141" i="1"/>
  <c r="K141" i="1" s="1"/>
  <c r="S140" i="1"/>
  <c r="K140" i="1" s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S102" i="1"/>
  <c r="K102" i="1"/>
  <c r="K101" i="1"/>
  <c r="K100" i="1"/>
  <c r="K99" i="1"/>
  <c r="K98" i="1"/>
  <c r="K97" i="1"/>
  <c r="K96" i="1"/>
  <c r="K95" i="1"/>
  <c r="K94" i="1"/>
  <c r="K93" i="1"/>
  <c r="T92" i="1"/>
  <c r="R92" i="1"/>
  <c r="Q92" i="1"/>
  <c r="O92" i="1"/>
  <c r="N92" i="1"/>
  <c r="M92" i="1"/>
  <c r="L92" i="1"/>
  <c r="K91" i="1"/>
  <c r="K90" i="1"/>
  <c r="S89" i="1"/>
  <c r="O89" i="1"/>
  <c r="M89" i="1"/>
  <c r="K88" i="1"/>
  <c r="O87" i="1"/>
  <c r="M87" i="1"/>
  <c r="K86" i="1"/>
  <c r="K85" i="1"/>
  <c r="K84" i="1"/>
  <c r="K83" i="1"/>
  <c r="K82" i="1"/>
  <c r="K81" i="1"/>
  <c r="K80" i="1"/>
  <c r="K79" i="1"/>
  <c r="K78" i="1"/>
  <c r="K77" i="1"/>
  <c r="K76" i="1"/>
  <c r="K75" i="1"/>
  <c r="O74" i="1"/>
  <c r="M74" i="1"/>
  <c r="K74" i="1" s="1"/>
  <c r="K73" i="1"/>
  <c r="O72" i="1"/>
  <c r="M72" i="1"/>
  <c r="K72" i="1" s="1"/>
  <c r="O71" i="1"/>
  <c r="M71" i="1"/>
  <c r="K71" i="1" s="1"/>
  <c r="O70" i="1"/>
  <c r="M70" i="1"/>
  <c r="K70" i="1" s="1"/>
  <c r="K69" i="1"/>
  <c r="K68" i="1"/>
  <c r="K67" i="1"/>
  <c r="K66" i="1"/>
  <c r="K65" i="1"/>
  <c r="K64" i="1"/>
  <c r="K63" i="1"/>
  <c r="O62" i="1"/>
  <c r="M62" i="1"/>
  <c r="K62" i="1" s="1"/>
  <c r="K61" i="1"/>
  <c r="K60" i="1"/>
  <c r="O59" i="1"/>
  <c r="K59" i="1" s="1"/>
  <c r="M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S40" i="1"/>
  <c r="K40" i="1" s="1"/>
  <c r="T39" i="1"/>
  <c r="R39" i="1"/>
  <c r="Q39" i="1"/>
  <c r="O39" i="1"/>
  <c r="N39" i="1"/>
  <c r="L39" i="1"/>
  <c r="K38" i="1"/>
  <c r="K37" i="1"/>
  <c r="K36" i="1"/>
  <c r="K35" i="1"/>
  <c r="K34" i="1"/>
  <c r="K33" i="1"/>
  <c r="K32" i="1"/>
  <c r="K31" i="1"/>
  <c r="K30" i="1"/>
  <c r="K29" i="1"/>
  <c r="O28" i="1"/>
  <c r="M28" i="1"/>
  <c r="O27" i="1"/>
  <c r="K27" i="1" s="1"/>
  <c r="M27" i="1"/>
  <c r="O26" i="1"/>
  <c r="M26" i="1"/>
  <c r="K26" i="1" s="1"/>
  <c r="O25" i="1"/>
  <c r="M25" i="1"/>
  <c r="K24" i="1"/>
  <c r="K23" i="1"/>
  <c r="K22" i="1"/>
  <c r="K21" i="1"/>
  <c r="K20" i="1"/>
  <c r="K19" i="1"/>
  <c r="K18" i="1"/>
  <c r="K17" i="1"/>
  <c r="K16" i="1"/>
  <c r="O15" i="1"/>
  <c r="O14" i="1" s="1"/>
  <c r="O13" i="1" s="1"/>
  <c r="M15" i="1"/>
  <c r="T14" i="1"/>
  <c r="T13" i="1" s="1"/>
  <c r="S14" i="1"/>
  <c r="R14" i="1"/>
  <c r="Q14" i="1"/>
  <c r="N14" i="1"/>
  <c r="L14" i="1"/>
  <c r="N13" i="1" l="1"/>
  <c r="T11" i="1"/>
  <c r="K147" i="1"/>
  <c r="K191" i="1"/>
  <c r="L13" i="1"/>
  <c r="L11" i="1" s="1"/>
  <c r="K28" i="1"/>
  <c r="S92" i="1"/>
  <c r="O195" i="1"/>
  <c r="O11" i="1" s="1"/>
  <c r="O194" i="1"/>
  <c r="M39" i="1"/>
  <c r="R13" i="1"/>
  <c r="R12" i="1" s="1"/>
  <c r="K202" i="1"/>
  <c r="K194" i="1" s="1"/>
  <c r="Q13" i="1"/>
  <c r="Q12" i="1" s="1"/>
  <c r="K25" i="1"/>
  <c r="K92" i="1"/>
  <c r="K168" i="1"/>
  <c r="L12" i="1"/>
  <c r="N12" i="1"/>
  <c r="N11" i="1"/>
  <c r="Q11" i="1"/>
  <c r="O12" i="1"/>
  <c r="K15" i="1"/>
  <c r="T12" i="1"/>
  <c r="M14" i="1"/>
  <c r="S39" i="1"/>
  <c r="K89" i="1"/>
  <c r="K87" i="1"/>
  <c r="K39" i="1" s="1"/>
  <c r="K165" i="1"/>
  <c r="K195" i="1"/>
  <c r="S13" i="1" l="1"/>
  <c r="S11" i="1" s="1"/>
  <c r="M13" i="1"/>
  <c r="R11" i="1"/>
  <c r="K14" i="1"/>
  <c r="K13" i="1" s="1"/>
  <c r="S12" i="1"/>
  <c r="M12" i="1"/>
  <c r="M11" i="1"/>
  <c r="K11" i="1" l="1"/>
  <c r="K12" i="1"/>
</calcChain>
</file>

<file path=xl/sharedStrings.xml><?xml version="1.0" encoding="utf-8"?>
<sst xmlns="http://schemas.openxmlformats.org/spreadsheetml/2006/main" count="1701" uniqueCount="403">
  <si>
    <t>CAJA DE SEGURO SOCIAL</t>
  </si>
  <si>
    <t>PROYECTO DE PRESUPUESTO DE GASTOS E INVERSIONES; SEGÚN RIESGOS Y FIDEICOMISOS</t>
  </si>
  <si>
    <t>AÑO 2025</t>
  </si>
  <si>
    <t>(en Balboas)</t>
  </si>
  <si>
    <t>RIESGOS</t>
  </si>
  <si>
    <t>FIDEICOMISOS</t>
  </si>
  <si>
    <t>GNESIS</t>
  </si>
  <si>
    <t>descripcionp</t>
  </si>
  <si>
    <t>gruposprincipales</t>
  </si>
  <si>
    <t>descripciom</t>
  </si>
  <si>
    <t>numero agrupamiento</t>
  </si>
  <si>
    <t>Nombre por servicio</t>
  </si>
  <si>
    <t>Gasto de Funcionamiento</t>
  </si>
  <si>
    <t>agrupprincipa</t>
  </si>
  <si>
    <t>CONCEPTO</t>
  </si>
  <si>
    <t>TOTAL</t>
  </si>
  <si>
    <t>GESTION ADMINISTRATIVA</t>
  </si>
  <si>
    <t>ENFERMEDAD Y MATERNIDAD</t>
  </si>
  <si>
    <t>INVALIDEZ, VEJEZ Y MUERTE</t>
  </si>
  <si>
    <t>RIESGOS PROFESIONALES</t>
  </si>
  <si>
    <t>FONDO COMPLEMENTARIO</t>
  </si>
  <si>
    <t>SIACAP</t>
  </si>
  <si>
    <t>PRAA</t>
  </si>
  <si>
    <t>FONDO (I.R.H.E. - INTEL)</t>
  </si>
  <si>
    <t>TOTAL (I +II)</t>
  </si>
  <si>
    <t>I   Gastos Corrientes</t>
  </si>
  <si>
    <t>Gastos de Funcionamiento</t>
  </si>
  <si>
    <t>Servicios No Personales</t>
  </si>
  <si>
    <t>0</t>
  </si>
  <si>
    <t>1</t>
  </si>
  <si>
    <t>Servicios Personales</t>
  </si>
  <si>
    <t>001</t>
  </si>
  <si>
    <t>SUELDO FIJO</t>
  </si>
  <si>
    <t>002</t>
  </si>
  <si>
    <t>SUELDO PERSONAL TRANSITORIO</t>
  </si>
  <si>
    <t>011</t>
  </si>
  <si>
    <t>SOBRESUELDO POR ANTIGÜEDAD</t>
  </si>
  <si>
    <t>012</t>
  </si>
  <si>
    <t>SOBRESUELDO POR ZONA APARTADA</t>
  </si>
  <si>
    <t>013</t>
  </si>
  <si>
    <t>SOBRESUELDO POR JEFATURA</t>
  </si>
  <si>
    <t>019</t>
  </si>
  <si>
    <t>OTROS SOBRESUELDOS</t>
  </si>
  <si>
    <t>020</t>
  </si>
  <si>
    <t>DIETAS</t>
  </si>
  <si>
    <t>030</t>
  </si>
  <si>
    <t>GASTOS DE REPRESENTACIÓN</t>
  </si>
  <si>
    <t>040</t>
  </si>
  <si>
    <t>SOBRETIEMPO</t>
  </si>
  <si>
    <t>050</t>
  </si>
  <si>
    <t>DÉCIMO TERCER MES</t>
  </si>
  <si>
    <t>071</t>
  </si>
  <si>
    <t>CUOTA PATRONAL DE SEGURO SOCIAL</t>
  </si>
  <si>
    <t>072</t>
  </si>
  <si>
    <t>CUOTA PATRONAL DE SEGURO EDUCATIVO</t>
  </si>
  <si>
    <t>073</t>
  </si>
  <si>
    <t>CUOTA PATRONAL DE RIESGO PROFESIONAL</t>
  </si>
  <si>
    <t>074</t>
  </si>
  <si>
    <t>CUOTA PATRONAL PARA EL FONDO COMPLEMENTARIO</t>
  </si>
  <si>
    <t>081</t>
  </si>
  <si>
    <t>GRATIFICACIÓN O AGUINALDO</t>
  </si>
  <si>
    <t>082</t>
  </si>
  <si>
    <t>INCENTIVOS</t>
  </si>
  <si>
    <t>091</t>
  </si>
  <si>
    <t>CREDITOS RECONOCIDOS POR SERVICIOS PERSONALES - SUELDOS</t>
  </si>
  <si>
    <t>092</t>
  </si>
  <si>
    <t>CREDITOS RECONOCIDOS POR SERVICIOS PERSONALES - SOBRESUELDOS</t>
  </si>
  <si>
    <t>093</t>
  </si>
  <si>
    <t>CREDITOS RECONOCIDOS POR SERVICIOS PERSONALES - DIETAS</t>
  </si>
  <si>
    <t>094</t>
  </si>
  <si>
    <t>CREDITOS RECONOCIDOS POR SERVICIOS PERSONALES - GASTOS DE REPRESENTACIÓN FIJO</t>
  </si>
  <si>
    <t>095</t>
  </si>
  <si>
    <t>CREDITOS RECONOCIDOS POR SERVICIOS PERSONALES - SOBRETIEMPO</t>
  </si>
  <si>
    <t>096</t>
  </si>
  <si>
    <t>CREDITOS RECONOCIDOS POR SERVICIOS PERSONALES - XIII MES</t>
  </si>
  <si>
    <t>098</t>
  </si>
  <si>
    <t>CREDITOS RECONOCIDOS POR SERVICIOS PERSONALES - GRATIFICACIONES, INCENTIVOS Y OTROS SERVICIOS PERSONALES</t>
  </si>
  <si>
    <t>099</t>
  </si>
  <si>
    <t>CREDITOS RECONOCIDOS POR SERVICIOS PERSONALES - CONTRIBUCIONES A LA SEGURIDAD SOCIAL</t>
  </si>
  <si>
    <t>101</t>
  </si>
  <si>
    <t>ALQUILERES DE EDIFICIOS Y LOCALES</t>
  </si>
  <si>
    <t>102</t>
  </si>
  <si>
    <t>ALQUILERES DE EQUIPO ELECTRÓNICO</t>
  </si>
  <si>
    <t>103</t>
  </si>
  <si>
    <t>ALQUILERES DE EQUIPO DE OFICINA</t>
  </si>
  <si>
    <t>104</t>
  </si>
  <si>
    <t>ALQUILERES DE EQUIPO DE PRODUCCIÓN</t>
  </si>
  <si>
    <t>105</t>
  </si>
  <si>
    <t>ALQUILERES DE EQUIPO DE TRANSPORTE</t>
  </si>
  <si>
    <t>106</t>
  </si>
  <si>
    <t>ALQUILERES DE TERRENOS</t>
  </si>
  <si>
    <t>108</t>
  </si>
  <si>
    <t>ALQUILERES DE EQUIPOS MEDICOS, DE LABORATORIOS Y HOSPITALARIO</t>
  </si>
  <si>
    <t>109</t>
  </si>
  <si>
    <t>OTROS ALQUILERES</t>
  </si>
  <si>
    <t>111</t>
  </si>
  <si>
    <t>AGUA</t>
  </si>
  <si>
    <t>112</t>
  </si>
  <si>
    <t>ASEO</t>
  </si>
  <si>
    <t>113</t>
  </si>
  <si>
    <t>CORREO</t>
  </si>
  <si>
    <t>114</t>
  </si>
  <si>
    <t>ENERGÍA ELÉCTRICA</t>
  </si>
  <si>
    <t>115</t>
  </si>
  <si>
    <t>TELECOMUNICACIONES</t>
  </si>
  <si>
    <t>116</t>
  </si>
  <si>
    <t>SERVICIO DE TRANSMISIÓN DE DATOS</t>
  </si>
  <si>
    <t>117</t>
  </si>
  <si>
    <t>SERVICIO DE TELEFONÍA CELULAR</t>
  </si>
  <si>
    <t>119</t>
  </si>
  <si>
    <t>OTROS SERVICIOS BÁSICOS</t>
  </si>
  <si>
    <t>120</t>
  </si>
  <si>
    <t>IMPRESIÓN, ENCUADERNACIÓN Y OTROS</t>
  </si>
  <si>
    <t>131</t>
  </si>
  <si>
    <t>ANUNCIOS Y AVISOS</t>
  </si>
  <si>
    <t>132</t>
  </si>
  <si>
    <t>PROMOCIÓN Y PUBLICIDAD</t>
  </si>
  <si>
    <t>141</t>
  </si>
  <si>
    <t>VIÁTICOS DENTRO DEL PAÍS</t>
  </si>
  <si>
    <t>142</t>
  </si>
  <si>
    <t>VIÁTICOS EN EL EXTERIOR</t>
  </si>
  <si>
    <t>143</t>
  </si>
  <si>
    <t>VIÁTICOS A OTRAS PERSONAS</t>
  </si>
  <si>
    <t>151</t>
  </si>
  <si>
    <t>TRANSPORTE DE PERSONAS DENTRO DEL PAÍS</t>
  </si>
  <si>
    <t>152</t>
  </si>
  <si>
    <t>TRANSPORTE DE PERSONAS PARA EL EXTERIOR</t>
  </si>
  <si>
    <t>153</t>
  </si>
  <si>
    <t>TRANSPORTE DE OTRAS PERSONAS</t>
  </si>
  <si>
    <t>154</t>
  </si>
  <si>
    <t>TRANSPORTE DE BIENES</t>
  </si>
  <si>
    <t>159</t>
  </si>
  <si>
    <t>OTROS TRANSPORTE</t>
  </si>
  <si>
    <t>161</t>
  </si>
  <si>
    <t>ALMACENAJE</t>
  </si>
  <si>
    <t>162</t>
  </si>
  <si>
    <t>COMISIONES Y GASTOS BANCARIOS</t>
  </si>
  <si>
    <t>163</t>
  </si>
  <si>
    <t>GASTOS JUDICIALES</t>
  </si>
  <si>
    <t>164</t>
  </si>
  <si>
    <t>GASTOS DE SEGUROS</t>
  </si>
  <si>
    <t>165</t>
  </si>
  <si>
    <t>SERVICIOS COMERCIALES</t>
  </si>
  <si>
    <t>166</t>
  </si>
  <si>
    <t>SERVICIOS MÉDICOS EN EL PAÍS</t>
  </si>
  <si>
    <t>167</t>
  </si>
  <si>
    <t>SERVICIOS MÉDICOS EN EL EXTERIOR</t>
  </si>
  <si>
    <t>169</t>
  </si>
  <si>
    <t>OTROS SERVICIOS COMERCIALES Y FINANCIEROS</t>
  </si>
  <si>
    <t>171</t>
  </si>
  <si>
    <t>CONSULTORÍAS</t>
  </si>
  <si>
    <t>172</t>
  </si>
  <si>
    <t>SERVICIOS ESPECIALES</t>
  </si>
  <si>
    <t>181</t>
  </si>
  <si>
    <t>MANTENIMIENTO Y REPARACIÓN DE EDIFICIOS</t>
  </si>
  <si>
    <t>182</t>
  </si>
  <si>
    <t>MANTENIMIENTO Y REPARACIÓN DE MAQUINARIAS Y OTROS EQ.</t>
  </si>
  <si>
    <t>183</t>
  </si>
  <si>
    <t>MANTENIMIENTO Y REPARACIÓN DE MOBILIARIO</t>
  </si>
  <si>
    <t>184</t>
  </si>
  <si>
    <t>MANTENIMIENTO Y REPARACIÓN DE OBRAS</t>
  </si>
  <si>
    <t>185</t>
  </si>
  <si>
    <t>MANTENIMIENTO Y REPARACIÓN DE EQUIPO DE COMPUTACIÓN</t>
  </si>
  <si>
    <t>189</t>
  </si>
  <si>
    <t>OTROS MANTENIMIENTOS Y REPARACIONES</t>
  </si>
  <si>
    <t>191</t>
  </si>
  <si>
    <t>CRÉDITOS RECONOCIDOS POR SERVICIOS NO PERSONALES - ALQUILERES</t>
  </si>
  <si>
    <t>192</t>
  </si>
  <si>
    <t>CRÉDITOS RECONOCIDOS POR SERVICIOS NO PERSONALES - SERVICIOS BÁSICOS</t>
  </si>
  <si>
    <t>193</t>
  </si>
  <si>
    <t>CRÉDITOS RECONOCIDOS POR SERVICIOS NO PERSONALES - IMPRESIÓN, ENCUADERNACIÓN Y OTROS</t>
  </si>
  <si>
    <t>194</t>
  </si>
  <si>
    <t>CRÉDITOS RECONOCIDOS POR SERVICIOS NO PERSONALES - INFORMACIÓN Y PUBLICIDAD</t>
  </si>
  <si>
    <t>195</t>
  </si>
  <si>
    <t>CRÉDITOS RECONOCIDOS POR SERVICIOS NO PERSONALES - VIÁTICOS</t>
  </si>
  <si>
    <t>196</t>
  </si>
  <si>
    <t>CRÉDITOS RECONOCIDOS POR SERVICIOS NO PERSONALES - TRANSPORTE DE PERSONAS Y BIENES</t>
  </si>
  <si>
    <t>197</t>
  </si>
  <si>
    <t>CRÉDITOS RECONOCIDOS POR SERVICIOS NO PERSONALES - SERVICIOS COMERCIALES Y FINANCIEROS</t>
  </si>
  <si>
    <t>198</t>
  </si>
  <si>
    <t>CRÉDITOS RECONOCIDOS POR SERVICIOS NO PERSONALES - CONSULTORÍAS Y SERVICIOS ESPECIALES</t>
  </si>
  <si>
    <t>199</t>
  </si>
  <si>
    <t>CRÉDITOS RECONOCIDOS POR SERVICIOS NO PERSONALES - MANTENIMIENTO Y REPARACIÓN</t>
  </si>
  <si>
    <t>Materiales y Suministros</t>
  </si>
  <si>
    <t>2</t>
  </si>
  <si>
    <t>201</t>
  </si>
  <si>
    <t>ALIMENTOS PARA CONSUMO HUMANO</t>
  </si>
  <si>
    <t>203</t>
  </si>
  <si>
    <t>BEBIDAS</t>
  </si>
  <si>
    <t>211</t>
  </si>
  <si>
    <t>ACABADO TEXTIL</t>
  </si>
  <si>
    <t>212</t>
  </si>
  <si>
    <t>CALZADO</t>
  </si>
  <si>
    <t>213</t>
  </si>
  <si>
    <t>HILADOS Y TELAS</t>
  </si>
  <si>
    <t>214</t>
  </si>
  <si>
    <t>PRENDAS DE VESTIR</t>
  </si>
  <si>
    <t>219</t>
  </si>
  <si>
    <t>OTROS TEXTILES Y VESTUARIO</t>
  </si>
  <si>
    <t>221</t>
  </si>
  <si>
    <t>DIÉSEL</t>
  </si>
  <si>
    <t>222</t>
  </si>
  <si>
    <t>GAS</t>
  </si>
  <si>
    <t>223</t>
  </si>
  <si>
    <t>GASOLINA</t>
  </si>
  <si>
    <t>224</t>
  </si>
  <si>
    <t>LUBRICANTES</t>
  </si>
  <si>
    <t>225</t>
  </si>
  <si>
    <t>BUNKER OIL</t>
  </si>
  <si>
    <t>229</t>
  </si>
  <si>
    <t>OTROS COMBUSTIBLES</t>
  </si>
  <si>
    <t>231</t>
  </si>
  <si>
    <t>IMPRESOS</t>
  </si>
  <si>
    <t>232</t>
  </si>
  <si>
    <t>PAPELERÍA</t>
  </si>
  <si>
    <t>239</t>
  </si>
  <si>
    <t>OTROS PRODUCTOS DE PAPEL Y CARTÓN</t>
  </si>
  <si>
    <t>241</t>
  </si>
  <si>
    <t>ABONOS Y FERTILIZANTES</t>
  </si>
  <si>
    <t>242</t>
  </si>
  <si>
    <t>INSECTICIDAS, FUMIGANTES Y OTROS</t>
  </si>
  <si>
    <t>243</t>
  </si>
  <si>
    <t>PINTURAS, COLORANTES Y TINTES</t>
  </si>
  <si>
    <t>244</t>
  </si>
  <si>
    <t>PRODUCTOS MEDICINALES Y FARMACÉUTICOS</t>
  </si>
  <si>
    <t>245</t>
  </si>
  <si>
    <t>OXÍGENO MÉDICO</t>
  </si>
  <si>
    <t>249</t>
  </si>
  <si>
    <t>OTROS PRODUCTOS QUÍMICOS</t>
  </si>
  <si>
    <t>251</t>
  </si>
  <si>
    <t>ASFALTO</t>
  </si>
  <si>
    <t>252</t>
  </si>
  <si>
    <t>CEMENTO</t>
  </si>
  <si>
    <t>253</t>
  </si>
  <si>
    <t>MADERA</t>
  </si>
  <si>
    <t>254</t>
  </si>
  <si>
    <t>MATERIAL DE FONTANERÍA</t>
  </si>
  <si>
    <t>255</t>
  </si>
  <si>
    <t>MATERIAL ELÉCTRICO</t>
  </si>
  <si>
    <t>256</t>
  </si>
  <si>
    <t>MATERIAL METÁLICO</t>
  </si>
  <si>
    <t>257</t>
  </si>
  <si>
    <t>PIEDRA Y ARENA</t>
  </si>
  <si>
    <t>259</t>
  </si>
  <si>
    <t>OTROS MATERIALES DE CONSTRUCCIÓN</t>
  </si>
  <si>
    <t>261</t>
  </si>
  <si>
    <t>ARTÍCULOS O PRODUCTOS PARA EVENTOS OFICIALES</t>
  </si>
  <si>
    <t>262</t>
  </si>
  <si>
    <t>HERRAMIENTAS E INSTRUMENTOS</t>
  </si>
  <si>
    <t>263</t>
  </si>
  <si>
    <t>MATERIAL Y ARTÍCULOS DE SEGURIDAD PÚBLICA E INSTITUCIONAL</t>
  </si>
  <si>
    <t>265</t>
  </si>
  <si>
    <t>MATERIALES Y SUMINISTROS DE COMPUTACIÓN</t>
  </si>
  <si>
    <t>269</t>
  </si>
  <si>
    <t>OTROS PRODUCTOS VARIOS</t>
  </si>
  <si>
    <t>271</t>
  </si>
  <si>
    <t>ÚTILES DE COCINA Y COMEDOR</t>
  </si>
  <si>
    <t>272</t>
  </si>
  <si>
    <t>ÚTILES DEPORTIVOS Y RECREATIVOS</t>
  </si>
  <si>
    <t>273</t>
  </si>
  <si>
    <t>ÚTILES DE ASEO Y LIMPIEZA</t>
  </si>
  <si>
    <t>274</t>
  </si>
  <si>
    <t>ÚTILES Y MATERIALES MEDICOS, DE LABORATORIO Y FARMACÉUTICOS</t>
  </si>
  <si>
    <t>275</t>
  </si>
  <si>
    <t>ÚTILES Y MATERIALES DE OFICINA</t>
  </si>
  <si>
    <t>276</t>
  </si>
  <si>
    <t>MATERIALES PARA RAYOS X</t>
  </si>
  <si>
    <t>277</t>
  </si>
  <si>
    <t>INSTRUMENTAL MÉDICO Y QUIRÚRGICO</t>
  </si>
  <si>
    <t>278</t>
  </si>
  <si>
    <t>ARTÍCULOS DE PRÓTESIS Y REHABILITACIÓN</t>
  </si>
  <si>
    <t>279</t>
  </si>
  <si>
    <t>OTROS ÚTILES Y MATERIALES</t>
  </si>
  <si>
    <t>280</t>
  </si>
  <si>
    <t xml:space="preserve">REPUESTOS </t>
  </si>
  <si>
    <t>291</t>
  </si>
  <si>
    <t>CRÉDITOS RECONOCIDOS POR MATERIALES Y SUMINISTROS - ALIMENTOS Y BEBIDAS</t>
  </si>
  <si>
    <t>292</t>
  </si>
  <si>
    <t>CRÉDITOS RECONOCIDOS POR MATERIALES Y SUMINISTROS - TEXTILES Y VESTUARIO</t>
  </si>
  <si>
    <t>293</t>
  </si>
  <si>
    <t>CRÉDITOS RECONOCIDOS POR MATERIALES Y SUMINISTROS - COMBUSTIBLES Y LUBRICANTES</t>
  </si>
  <si>
    <t>294</t>
  </si>
  <si>
    <t>CRÉDITOS RECONOCIDOS POR MATERIALES Y SUMINISTROS - PRODUCTOS DE PAPEL Y CARTÓN</t>
  </si>
  <si>
    <t>295</t>
  </si>
  <si>
    <t>CRÉDITOS RECONOCIDOS POR MATERIALES Y SUMINISTROS - PRODUCTOS QUÍMICOS Y CONEXOS</t>
  </si>
  <si>
    <t>296</t>
  </si>
  <si>
    <t>CRÉDITOS RECONOCIDOS POR MATERIALES Y SUMINISTROS - MATERIALES PARA CONSTRUCCIÓN Y MANTENIMIENTO</t>
  </si>
  <si>
    <t>297</t>
  </si>
  <si>
    <t>CRÉDITOS RECONOCIDOS POR MATERIALES Y SUMINISTROS - PRODUCTOS VARIOS</t>
  </si>
  <si>
    <t>298</t>
  </si>
  <si>
    <t>CRÉDITOS RECONOCIDOS POR MATERIALES Y SUMINISTROS - ÚTILES Y MATERIALES DIVERSOS</t>
  </si>
  <si>
    <t>299</t>
  </si>
  <si>
    <t>CRÉDITOS RECONOCIDOS POR MATERIALES Y SUMINISTROS - REPUESTOS</t>
  </si>
  <si>
    <t>Transferencias Corrientes</t>
  </si>
  <si>
    <t>6</t>
  </si>
  <si>
    <t>611</t>
  </si>
  <si>
    <t>DONATIVOS A PERSONAS</t>
  </si>
  <si>
    <t>612</t>
  </si>
  <si>
    <t>INDEMNIZACIONES LABORALES</t>
  </si>
  <si>
    <t>613</t>
  </si>
  <si>
    <t>INDEMNIZACIONES ESPECIALES</t>
  </si>
  <si>
    <t>614</t>
  </si>
  <si>
    <t>BONIFICACIÓN POR ANTIGÜEDAD</t>
  </si>
  <si>
    <t>621</t>
  </si>
  <si>
    <t>BECAS ESCOLARES</t>
  </si>
  <si>
    <t>622</t>
  </si>
  <si>
    <t>BECAS UNIVERSITARIAS</t>
  </si>
  <si>
    <t>623</t>
  </si>
  <si>
    <t>BECAS DE POST-GRADOS, MAESTRÍAS Y DOCTORADOS</t>
  </si>
  <si>
    <t>624</t>
  </si>
  <si>
    <t>CAPACITACIÓN Y ESTUDIOS</t>
  </si>
  <si>
    <t>629</t>
  </si>
  <si>
    <t>OTRAS BECAS</t>
  </si>
  <si>
    <t>631</t>
  </si>
  <si>
    <t>SUBSIDIOS BENÉFICOS</t>
  </si>
  <si>
    <t>633</t>
  </si>
  <si>
    <t>SUBSIDIOS DEPORTIVOS</t>
  </si>
  <si>
    <t>641</t>
  </si>
  <si>
    <t>APORTACIONES A INSTITUCIONES CENTRALIZADAS</t>
  </si>
  <si>
    <t>665</t>
  </si>
  <si>
    <t>CUOTAS A OTROS ORGANISMOS</t>
  </si>
  <si>
    <t>678</t>
  </si>
  <si>
    <t>ASISTENCIA SOCIAL</t>
  </si>
  <si>
    <t>692</t>
  </si>
  <si>
    <t>CRÉDITOS RECONOCIDOS POR TRANSFERENCIAS CORRIENTES - A PERSONAS</t>
  </si>
  <si>
    <t>693</t>
  </si>
  <si>
    <t>CRÉDITOS RECONOCIDOS POR TRANSFERENCIAS CORRIENTES - BECAS DE ESTUDIOS</t>
  </si>
  <si>
    <t>698</t>
  </si>
  <si>
    <t>CRÉDITOS RECONOCIDOS POR TRANSFERENCIAS CORRIENTES - SUBSIDIOS A LA SEGURIDAD SOCIAL</t>
  </si>
  <si>
    <t>Asignaciones Globales</t>
  </si>
  <si>
    <t>9</t>
  </si>
  <si>
    <t>930</t>
  </si>
  <si>
    <t>IMPREVISTOS</t>
  </si>
  <si>
    <t>990</t>
  </si>
  <si>
    <t>OTRAS ASIGNACIONES GLOBALES</t>
  </si>
  <si>
    <t>Prestaciones Económicas</t>
  </si>
  <si>
    <t>601</t>
  </si>
  <si>
    <t>PENSIÓN DE VEJEZ</t>
  </si>
  <si>
    <t>602</t>
  </si>
  <si>
    <t>PENSIÓN DE INVALIDEZ</t>
  </si>
  <si>
    <t>603</t>
  </si>
  <si>
    <t>PENSIÓN POR MUERTE NATURAL</t>
  </si>
  <si>
    <t>604</t>
  </si>
  <si>
    <t>PENSIÓN POR RIESGOS PROFESIONALES</t>
  </si>
  <si>
    <t>605</t>
  </si>
  <si>
    <t>PENSIÓN DE INCAPACIDAD PARCIAL</t>
  </si>
  <si>
    <t>606</t>
  </si>
  <si>
    <t>PENSIÓN DE INCAPACIDAD PARCIAL ABSOLUTA</t>
  </si>
  <si>
    <t>608</t>
  </si>
  <si>
    <t>RENTA VITALICIA</t>
  </si>
  <si>
    <t>609</t>
  </si>
  <si>
    <t>OTRAS PENSIONES Y JUBILACIONES</t>
  </si>
  <si>
    <t>619</t>
  </si>
  <si>
    <t>OTRAS TRANSFERENCIAS</t>
  </si>
  <si>
    <t>671</t>
  </si>
  <si>
    <t>SUBSIDIOS POR ENFERMEDAD COMÚN</t>
  </si>
  <si>
    <t>672</t>
  </si>
  <si>
    <t>SUBSIDIOS POR MATERNIDAD</t>
  </si>
  <si>
    <t>673</t>
  </si>
  <si>
    <t>SUBSIDIOS POR RIESGOS PROFESIONALES</t>
  </si>
  <si>
    <t>674</t>
  </si>
  <si>
    <t>SUBSIDIOS DE FUNERAL POR RIESGOS PROFESIONALES</t>
  </si>
  <si>
    <t>675</t>
  </si>
  <si>
    <t>SUBSIDIOS DE FUNERAL POR ENFERMEDAD COMÚN</t>
  </si>
  <si>
    <t>676</t>
  </si>
  <si>
    <t>ASIGNACIÓN FAMILIAR POR VEJEZ</t>
  </si>
  <si>
    <t>677</t>
  </si>
  <si>
    <t>ASIGNACIÓN FAMILIAR POR INVALIDEZ</t>
  </si>
  <si>
    <t>679</t>
  </si>
  <si>
    <t>OTROS SUBSIDIOS</t>
  </si>
  <si>
    <t>681</t>
  </si>
  <si>
    <t>INDEMNIZACIÓN POR VEJEZ</t>
  </si>
  <si>
    <t>682</t>
  </si>
  <si>
    <t>INDEMNIZACIÓN POR RIESGOS PROFESIONALES</t>
  </si>
  <si>
    <t>685</t>
  </si>
  <si>
    <t>INDEMNIZACIÓN POR INVALIDEZ</t>
  </si>
  <si>
    <t>686</t>
  </si>
  <si>
    <t>INDEMNIZACIÓN DE SOBREVIVIENTE</t>
  </si>
  <si>
    <t>689</t>
  </si>
  <si>
    <t>SUBSIDIO DE ESCOLARIDAD A SOBREVIVIENTES</t>
  </si>
  <si>
    <t>Fideicomisos</t>
  </si>
  <si>
    <t>3</t>
  </si>
  <si>
    <t>607</t>
  </si>
  <si>
    <t>JUBILACION POR FONDO COMPLEMENTARIO</t>
  </si>
  <si>
    <t>684</t>
  </si>
  <si>
    <t>JUBILACIÓN - FONDO IRHE-INTEL</t>
  </si>
  <si>
    <t>II   Inversiones</t>
  </si>
  <si>
    <t>Inversiones Físicas</t>
  </si>
  <si>
    <t>CONSTRUCCIONES Y MEJORAS</t>
  </si>
  <si>
    <t>MAQUINARIA Y EQUIPOS</t>
  </si>
  <si>
    <t>PROYECTO DE ACTUALIZACIÓN INFORMÁTICA</t>
  </si>
  <si>
    <t>PROYECTO DE TELERRADIOLOGÍA</t>
  </si>
  <si>
    <t>PROYECTO DE FLUOROSCOPIOS</t>
  </si>
  <si>
    <t>PROYECTO DE OXÍGENO MÉDICO</t>
  </si>
  <si>
    <t>Inversiones Financieras</t>
  </si>
  <si>
    <t>7</t>
  </si>
  <si>
    <t>4</t>
  </si>
  <si>
    <t>429</t>
  </si>
  <si>
    <t>PRÉSTAMOS HIPOTECARIOS</t>
  </si>
  <si>
    <t>PRÉSTAMOS PERSONALES A PENSIONADOS Y JUBILADOS</t>
  </si>
  <si>
    <t>PRÉSTAMOS PERSONALES A ASEGURADOS</t>
  </si>
  <si>
    <t>480</t>
  </si>
  <si>
    <t>OTRAS INVERSIONES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</si>
</sst>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20"/>
      <name val="Arial"/>
      <family val="2"/>
    </font>
    <font>
      <b/>
      <sz val="13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3"/>
      <name val="Arial"/>
      <family val="2"/>
    </font>
    <font>
      <sz val="24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3"/>
      <color indexed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sz val="13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u/>
      <sz val="11"/>
      <color indexed="8"/>
      <name val="Arial"/>
      <family val="2"/>
    </font>
    <font>
      <u/>
      <sz val="1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1"/>
      <color indexed="9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64">
    <xf numFmtId="0" fontId="0" fillId="0" borderId="0" xfId="0"/>
    <xf numFmtId="0" fontId="2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0" fontId="1" fillId="0" borderId="0" xfId="1"/>
    <xf numFmtId="0" fontId="7" fillId="0" borderId="0" xfId="1" applyFont="1"/>
    <xf numFmtId="3" fontId="7" fillId="0" borderId="0" xfId="1" applyNumberFormat="1" applyFont="1"/>
    <xf numFmtId="0" fontId="8" fillId="0" borderId="0" xfId="1" applyFont="1"/>
    <xf numFmtId="3" fontId="3" fillId="0" borderId="0" xfId="1" applyNumberFormat="1" applyFont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3" fontId="12" fillId="0" borderId="1" xfId="2" applyNumberFormat="1" applyFont="1" applyBorder="1" applyAlignment="1">
      <alignment horizontal="center" vertical="center" wrapText="1"/>
    </xf>
    <xf numFmtId="3" fontId="12" fillId="0" borderId="0" xfId="2" applyNumberFormat="1" applyFont="1" applyAlignment="1">
      <alignment horizontal="center" vertical="center" wrapText="1"/>
    </xf>
    <xf numFmtId="3" fontId="10" fillId="0" borderId="0" xfId="2" applyNumberFormat="1" applyFont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3" fontId="11" fillId="0" borderId="1" xfId="2" applyNumberFormat="1" applyFont="1" applyBorder="1" applyAlignment="1">
      <alignment horizontal="right" vertical="center" wrapText="1"/>
    </xf>
    <xf numFmtId="3" fontId="11" fillId="0" borderId="1" xfId="2" applyNumberFormat="1" applyFont="1" applyBorder="1" applyAlignment="1">
      <alignment horizontal="left" vertical="center" wrapText="1"/>
    </xf>
    <xf numFmtId="3" fontId="14" fillId="0" borderId="4" xfId="2" applyNumberFormat="1" applyFont="1" applyBorder="1" applyAlignment="1">
      <alignment horizontal="right" wrapText="1"/>
    </xf>
    <xf numFmtId="0" fontId="11" fillId="0" borderId="1" xfId="2" applyFont="1" applyBorder="1" applyAlignment="1">
      <alignment vertical="center" wrapText="1"/>
    </xf>
    <xf numFmtId="0" fontId="3" fillId="0" borderId="0" xfId="1" applyFont="1" applyAlignment="1">
      <alignment vertical="center"/>
    </xf>
    <xf numFmtId="0" fontId="15" fillId="0" borderId="1" xfId="2" applyFont="1" applyBorder="1" applyAlignment="1">
      <alignment wrapText="1"/>
    </xf>
    <xf numFmtId="0" fontId="16" fillId="0" borderId="0" xfId="1" applyFont="1"/>
    <xf numFmtId="0" fontId="17" fillId="0" borderId="1" xfId="2" applyFont="1" applyBorder="1" applyAlignment="1">
      <alignment vertical="center" wrapText="1"/>
    </xf>
    <xf numFmtId="0" fontId="18" fillId="0" borderId="0" xfId="1" applyFont="1" applyAlignment="1">
      <alignment vertical="center"/>
    </xf>
    <xf numFmtId="3" fontId="17" fillId="0" borderId="1" xfId="2" applyNumberFormat="1" applyFont="1" applyBorder="1" applyAlignment="1">
      <alignment horizontal="right" vertical="center" wrapText="1"/>
    </xf>
    <xf numFmtId="3" fontId="17" fillId="0" borderId="4" xfId="2" applyNumberFormat="1" applyFont="1" applyBorder="1" applyAlignment="1">
      <alignment horizontal="right" wrapText="1"/>
    </xf>
    <xf numFmtId="0" fontId="19" fillId="0" borderId="1" xfId="2" applyFont="1" applyBorder="1" applyAlignment="1">
      <alignment wrapText="1"/>
    </xf>
    <xf numFmtId="0" fontId="19" fillId="0" borderId="1" xfId="2" applyFont="1" applyBorder="1" applyAlignment="1">
      <alignment horizontal="left" wrapText="1" indent="3"/>
    </xf>
    <xf numFmtId="3" fontId="19" fillId="0" borderId="1" xfId="2" applyNumberFormat="1" applyFont="1" applyBorder="1" applyAlignment="1">
      <alignment horizontal="right" wrapText="1"/>
    </xf>
    <xf numFmtId="3" fontId="19" fillId="0" borderId="4" xfId="2" applyNumberFormat="1" applyFont="1" applyBorder="1" applyAlignment="1">
      <alignment horizontal="right" wrapText="1"/>
    </xf>
    <xf numFmtId="0" fontId="20" fillId="0" borderId="0" xfId="1" applyFont="1"/>
    <xf numFmtId="3" fontId="19" fillId="0" borderId="1" xfId="2" applyNumberFormat="1" applyFont="1" applyBorder="1" applyAlignment="1">
      <alignment horizontal="right" vertical="center" wrapText="1"/>
    </xf>
    <xf numFmtId="3" fontId="19" fillId="0" borderId="4" xfId="2" applyNumberFormat="1" applyFont="1" applyBorder="1" applyAlignment="1">
      <alignment horizontal="right" vertical="center" wrapText="1"/>
    </xf>
    <xf numFmtId="0" fontId="19" fillId="0" borderId="1" xfId="2" applyFont="1" applyBorder="1" applyAlignment="1">
      <alignment horizontal="left" vertical="center" wrapText="1" indent="3"/>
    </xf>
    <xf numFmtId="0" fontId="19" fillId="0" borderId="1" xfId="2" applyFont="1" applyBorder="1" applyAlignment="1">
      <alignment vertical="center" wrapText="1"/>
    </xf>
    <xf numFmtId="3" fontId="17" fillId="0" borderId="4" xfId="2" applyNumberFormat="1" applyFont="1" applyBorder="1" applyAlignment="1">
      <alignment horizontal="right" vertical="center" wrapText="1"/>
    </xf>
    <xf numFmtId="49" fontId="19" fillId="0" borderId="1" xfId="2" applyNumberFormat="1" applyFont="1" applyBorder="1" applyAlignment="1">
      <alignment horizontal="left" wrapText="1" indent="3"/>
    </xf>
    <xf numFmtId="0" fontId="20" fillId="0" borderId="0" xfId="1" applyFont="1" applyAlignment="1">
      <alignment vertical="center"/>
    </xf>
    <xf numFmtId="49" fontId="19" fillId="0" borderId="1" xfId="2" applyNumberFormat="1" applyFont="1" applyBorder="1" applyAlignment="1">
      <alignment horizontal="left" vertical="center" wrapText="1" indent="3"/>
    </xf>
    <xf numFmtId="3" fontId="10" fillId="0" borderId="1" xfId="2" applyNumberFormat="1" applyFont="1" applyBorder="1" applyAlignment="1">
      <alignment horizontal="right" vertical="center" wrapText="1"/>
    </xf>
    <xf numFmtId="3" fontId="10" fillId="0" borderId="4" xfId="2" applyNumberFormat="1" applyFont="1" applyBorder="1" applyAlignment="1">
      <alignment horizontal="right" vertical="center" wrapText="1"/>
    </xf>
    <xf numFmtId="3" fontId="10" fillId="0" borderId="0" xfId="2" applyNumberFormat="1" applyFont="1" applyAlignment="1">
      <alignment horizontal="right" vertical="center" wrapText="1"/>
    </xf>
    <xf numFmtId="0" fontId="21" fillId="0" borderId="1" xfId="2" applyFont="1" applyBorder="1" applyAlignment="1">
      <alignment wrapText="1"/>
    </xf>
    <xf numFmtId="0" fontId="22" fillId="0" borderId="1" xfId="2" applyFont="1" applyBorder="1" applyAlignment="1">
      <alignment horizontal="left" wrapText="1" indent="3"/>
    </xf>
    <xf numFmtId="3" fontId="1" fillId="0" borderId="0" xfId="1" applyNumberFormat="1"/>
    <xf numFmtId="164" fontId="1" fillId="0" borderId="0" xfId="1" applyNumberFormat="1"/>
    <xf numFmtId="0" fontId="10" fillId="0" borderId="2" xfId="2" applyFont="1" applyBorder="1" applyAlignment="1">
      <alignment horizontal="left" vertical="center" wrapText="1" indent="2"/>
    </xf>
    <xf numFmtId="0" fontId="10" fillId="0" borderId="3" xfId="2" applyFont="1" applyBorder="1" applyAlignment="1">
      <alignment horizontal="left" vertical="center" wrapText="1" indent="2"/>
    </xf>
    <xf numFmtId="0" fontId="17" fillId="0" borderId="2" xfId="2" applyFont="1" applyBorder="1" applyAlignment="1">
      <alignment horizontal="left" vertical="center" wrapText="1" indent="3"/>
    </xf>
    <xf numFmtId="0" fontId="17" fillId="0" borderId="3" xfId="2" applyFont="1" applyBorder="1" applyAlignment="1">
      <alignment horizontal="left" vertical="center" wrapText="1" indent="3"/>
    </xf>
    <xf numFmtId="0" fontId="10" fillId="0" borderId="2" xfId="2" applyFont="1" applyBorder="1" applyAlignment="1">
      <alignment horizontal="left" vertical="center" wrapText="1" indent="1"/>
    </xf>
    <xf numFmtId="0" fontId="10" fillId="0" borderId="3" xfId="2" applyFont="1" applyBorder="1" applyAlignment="1">
      <alignment horizontal="left" vertical="center" wrapText="1" indent="1"/>
    </xf>
    <xf numFmtId="0" fontId="11" fillId="0" borderId="2" xfId="2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0" fontId="11" fillId="0" borderId="2" xfId="2" applyFont="1" applyBorder="1" applyAlignment="1">
      <alignment horizontal="left" vertical="center" wrapText="1"/>
    </xf>
    <xf numFmtId="0" fontId="11" fillId="0" borderId="3" xfId="2" applyFont="1" applyBorder="1" applyAlignment="1">
      <alignment horizontal="left" vertical="center" wrapText="1"/>
    </xf>
    <xf numFmtId="0" fontId="11" fillId="0" borderId="2" xfId="2" applyFont="1" applyBorder="1" applyAlignment="1">
      <alignment horizontal="left" vertical="center" wrapText="1" indent="1"/>
    </xf>
    <xf numFmtId="0" fontId="11" fillId="0" borderId="3" xfId="2" applyFont="1" applyBorder="1" applyAlignment="1">
      <alignment horizontal="left" vertical="center" wrapText="1" indent="1"/>
    </xf>
    <xf numFmtId="0" fontId="11" fillId="0" borderId="2" xfId="2" applyFont="1" applyBorder="1" applyAlignment="1">
      <alignment horizontal="left" vertical="center" wrapText="1" indent="2"/>
    </xf>
    <xf numFmtId="0" fontId="11" fillId="0" borderId="3" xfId="2" applyFont="1" applyBorder="1" applyAlignment="1">
      <alignment horizontal="left" vertical="center" wrapText="1" indent="2"/>
    </xf>
    <xf numFmtId="0" fontId="3" fillId="0" borderId="0" xfId="1" applyFont="1" applyAlignment="1">
      <alignment horizontal="center"/>
    </xf>
    <xf numFmtId="3" fontId="3" fillId="0" borderId="0" xfId="1" applyNumberFormat="1" applyFont="1" applyAlignment="1">
      <alignment horizontal="center" vertical="center"/>
    </xf>
  </cellXfs>
  <cellStyles count="3">
    <cellStyle name="Normal" xfId="0" builtinId="0"/>
    <cellStyle name="Normal 2" xfId="1" xr:uid="{CA8D3CCB-C091-43D1-8BF9-46C1B5B9A915}"/>
    <cellStyle name="Normal_Hoja1" xfId="2" xr:uid="{0DF43AB9-A2A1-4DF8-AA12-52568F2E59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142875</xdr:rowOff>
    </xdr:from>
    <xdr:to>
      <xdr:col>19</xdr:col>
      <xdr:colOff>942975</xdr:colOff>
      <xdr:row>10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B9368DE-C645-4B53-A440-DC8CF22812C0}"/>
            </a:ext>
          </a:extLst>
        </xdr:cNvPr>
        <xdr:cNvSpPr>
          <a:spLocks noChangeArrowheads="1"/>
        </xdr:cNvSpPr>
      </xdr:nvSpPr>
      <xdr:spPr bwMode="auto">
        <a:xfrm>
          <a:off x="0" y="1733550"/>
          <a:ext cx="14706600" cy="8858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19050</xdr:colOff>
      <xdr:row>6</xdr:row>
      <xdr:rowOff>38100</xdr:rowOff>
    </xdr:from>
    <xdr:to>
      <xdr:col>15</xdr:col>
      <xdr:colOff>19050</xdr:colOff>
      <xdr:row>8</xdr:row>
      <xdr:rowOff>76200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218DA1A7-37AC-4D2D-BCE9-C8958355826F}"/>
            </a:ext>
          </a:extLst>
        </xdr:cNvPr>
        <xdr:cNvSpPr>
          <a:spLocks noChangeArrowheads="1"/>
        </xdr:cNvSpPr>
      </xdr:nvSpPr>
      <xdr:spPr bwMode="auto">
        <a:xfrm>
          <a:off x="5905500" y="1257300"/>
          <a:ext cx="4848225" cy="4095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161925</xdr:colOff>
      <xdr:row>6</xdr:row>
      <xdr:rowOff>38100</xdr:rowOff>
    </xdr:from>
    <xdr:to>
      <xdr:col>19</xdr:col>
      <xdr:colOff>847725</xdr:colOff>
      <xdr:row>8</xdr:row>
      <xdr:rowOff>76200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6A23C437-6AAC-4549-AC01-231ABBDA3175}"/>
            </a:ext>
          </a:extLst>
        </xdr:cNvPr>
        <xdr:cNvSpPr>
          <a:spLocks noChangeArrowheads="1"/>
        </xdr:cNvSpPr>
      </xdr:nvSpPr>
      <xdr:spPr bwMode="auto">
        <a:xfrm>
          <a:off x="10896600" y="1257300"/>
          <a:ext cx="3810000" cy="4095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18</xdr:col>
      <xdr:colOff>65616</xdr:colOff>
      <xdr:row>0</xdr:row>
      <xdr:rowOff>72507</xdr:rowOff>
    </xdr:from>
    <xdr:ext cx="1495425" cy="346593"/>
    <xdr:sp macro="" textlink="">
      <xdr:nvSpPr>
        <xdr:cNvPr id="5" name="6 Rectángulo">
          <a:extLst>
            <a:ext uri="{FF2B5EF4-FFF2-40B4-BE49-F238E27FC236}">
              <a16:creationId xmlns:a16="http://schemas.microsoft.com/office/drawing/2014/main" id="{80D491FB-EE2E-4F15-957B-8742F9D1615D}"/>
            </a:ext>
          </a:extLst>
        </xdr:cNvPr>
        <xdr:cNvSpPr/>
      </xdr:nvSpPr>
      <xdr:spPr>
        <a:xfrm>
          <a:off x="13076766" y="72507"/>
          <a:ext cx="1495425" cy="346593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es-PA" sz="1600" b="1"/>
            <a:t>AJUSTE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3CCFE-0954-4F0B-93A0-4D7850B40C8D}">
  <sheetPr>
    <tabColor rgb="FFFFFF00"/>
    <outlinePr summaryBelow="0"/>
  </sheetPr>
  <dimension ref="A2:U222"/>
  <sheetViews>
    <sheetView showGridLines="0" tabSelected="1" topLeftCell="I1" zoomScale="80" zoomScaleNormal="80" workbookViewId="0">
      <pane xSplit="2" ySplit="10" topLeftCell="K11" activePane="bottomRight" state="frozen"/>
      <selection activeCell="I1" sqref="I1"/>
      <selection pane="topRight" activeCell="K1" sqref="K1"/>
      <selection pane="bottomLeft" activeCell="I11" sqref="I11"/>
      <selection pane="bottomRight" activeCell="I11" sqref="I11:J11"/>
    </sheetView>
  </sheetViews>
  <sheetFormatPr baseColWidth="10" defaultRowHeight="13.2" outlineLevelRow="4" x14ac:dyDescent="0.25"/>
  <cols>
    <col min="1" max="1" width="4.109375" style="5" hidden="1" customWidth="1"/>
    <col min="2" max="2" width="26" style="5" hidden="1" customWidth="1"/>
    <col min="3" max="3" width="11.44140625" style="5" hidden="1" customWidth="1"/>
    <col min="4" max="4" width="43.109375" style="5" hidden="1" customWidth="1"/>
    <col min="5" max="5" width="11.44140625" style="5" hidden="1" customWidth="1"/>
    <col min="6" max="6" width="42.5546875" style="5" hidden="1" customWidth="1"/>
    <col min="7" max="7" width="11.44140625" style="5" hidden="1" customWidth="1"/>
    <col min="8" max="8" width="1.6640625" style="5" hidden="1" customWidth="1"/>
    <col min="9" max="9" width="10.109375" style="5" customWidth="1"/>
    <col min="10" max="10" width="59.6640625" style="5" customWidth="1"/>
    <col min="11" max="11" width="18.44140625" style="46" customWidth="1"/>
    <col min="12" max="12" width="18.88671875" style="46" customWidth="1"/>
    <col min="13" max="14" width="18.109375" style="46" customWidth="1"/>
    <col min="15" max="15" width="17.5546875" style="46" customWidth="1"/>
    <col min="16" max="16" width="2.5546875" style="46" customWidth="1"/>
    <col min="17" max="17" width="19" style="46" customWidth="1"/>
    <col min="18" max="18" width="12.5546875" style="46" customWidth="1"/>
    <col min="19" max="19" width="13.88671875" style="46" customWidth="1"/>
    <col min="20" max="20" width="11.5546875" style="46" customWidth="1"/>
    <col min="21" max="21" width="11.44140625" style="5" customWidth="1"/>
    <col min="22" max="230" width="11.44140625" style="5"/>
    <col min="231" max="238" width="0" style="5" hidden="1" customWidth="1"/>
    <col min="239" max="239" width="10.109375" style="5" customWidth="1"/>
    <col min="240" max="240" width="59.6640625" style="5" customWidth="1"/>
    <col min="241" max="241" width="18.44140625" style="5" customWidth="1"/>
    <col min="242" max="242" width="18.88671875" style="5" customWidth="1"/>
    <col min="243" max="244" width="18.109375" style="5" customWidth="1"/>
    <col min="245" max="245" width="17.5546875" style="5" customWidth="1"/>
    <col min="246" max="246" width="2.5546875" style="5" customWidth="1"/>
    <col min="247" max="247" width="19" style="5" customWidth="1"/>
    <col min="248" max="248" width="12.5546875" style="5" customWidth="1"/>
    <col min="249" max="249" width="13.88671875" style="5" customWidth="1"/>
    <col min="250" max="250" width="11.5546875" style="5" customWidth="1"/>
    <col min="251" max="251" width="11.44140625" style="5"/>
    <col min="252" max="252" width="20.109375" style="5" customWidth="1"/>
    <col min="253" max="253" width="11.44140625" style="5"/>
    <col min="254" max="254" width="15.109375" style="5" customWidth="1"/>
    <col min="255" max="255" width="11.44140625" style="5"/>
    <col min="256" max="256" width="11.5546875" style="5" customWidth="1"/>
    <col min="257" max="257" width="6.5546875" style="5" customWidth="1"/>
    <col min="258" max="258" width="17.5546875" style="5" bestFit="1" customWidth="1"/>
    <col min="259" max="260" width="19.109375" style="5" bestFit="1" customWidth="1"/>
    <col min="261" max="261" width="16.109375" style="5" bestFit="1" customWidth="1"/>
    <col min="262" max="262" width="1.6640625" style="5" customWidth="1"/>
    <col min="263" max="486" width="11.44140625" style="5"/>
    <col min="487" max="494" width="0" style="5" hidden="1" customWidth="1"/>
    <col min="495" max="495" width="10.109375" style="5" customWidth="1"/>
    <col min="496" max="496" width="59.6640625" style="5" customWidth="1"/>
    <col min="497" max="497" width="18.44140625" style="5" customWidth="1"/>
    <col min="498" max="498" width="18.88671875" style="5" customWidth="1"/>
    <col min="499" max="500" width="18.109375" style="5" customWidth="1"/>
    <col min="501" max="501" width="17.5546875" style="5" customWidth="1"/>
    <col min="502" max="502" width="2.5546875" style="5" customWidth="1"/>
    <col min="503" max="503" width="19" style="5" customWidth="1"/>
    <col min="504" max="504" width="12.5546875" style="5" customWidth="1"/>
    <col min="505" max="505" width="13.88671875" style="5" customWidth="1"/>
    <col min="506" max="506" width="11.5546875" style="5" customWidth="1"/>
    <col min="507" max="507" width="11.44140625" style="5"/>
    <col min="508" max="508" width="20.109375" style="5" customWidth="1"/>
    <col min="509" max="509" width="11.44140625" style="5"/>
    <col min="510" max="510" width="15.109375" style="5" customWidth="1"/>
    <col min="511" max="511" width="11.44140625" style="5"/>
    <col min="512" max="512" width="11.5546875" style="5" customWidth="1"/>
    <col min="513" max="513" width="6.5546875" style="5" customWidth="1"/>
    <col min="514" max="514" width="17.5546875" style="5" bestFit="1" customWidth="1"/>
    <col min="515" max="516" width="19.109375" style="5" bestFit="1" customWidth="1"/>
    <col min="517" max="517" width="16.109375" style="5" bestFit="1" customWidth="1"/>
    <col min="518" max="518" width="1.6640625" style="5" customWidth="1"/>
    <col min="519" max="742" width="11.44140625" style="5"/>
    <col min="743" max="750" width="0" style="5" hidden="1" customWidth="1"/>
    <col min="751" max="751" width="10.109375" style="5" customWidth="1"/>
    <col min="752" max="752" width="59.6640625" style="5" customWidth="1"/>
    <col min="753" max="753" width="18.44140625" style="5" customWidth="1"/>
    <col min="754" max="754" width="18.88671875" style="5" customWidth="1"/>
    <col min="755" max="756" width="18.109375" style="5" customWidth="1"/>
    <col min="757" max="757" width="17.5546875" style="5" customWidth="1"/>
    <col min="758" max="758" width="2.5546875" style="5" customWidth="1"/>
    <col min="759" max="759" width="19" style="5" customWidth="1"/>
    <col min="760" max="760" width="12.5546875" style="5" customWidth="1"/>
    <col min="761" max="761" width="13.88671875" style="5" customWidth="1"/>
    <col min="762" max="762" width="11.5546875" style="5" customWidth="1"/>
    <col min="763" max="763" width="11.44140625" style="5"/>
    <col min="764" max="764" width="20.109375" style="5" customWidth="1"/>
    <col min="765" max="765" width="11.44140625" style="5"/>
    <col min="766" max="766" width="15.109375" style="5" customWidth="1"/>
    <col min="767" max="767" width="11.44140625" style="5"/>
    <col min="768" max="768" width="11.5546875" style="5" customWidth="1"/>
    <col min="769" max="769" width="6.5546875" style="5" customWidth="1"/>
    <col min="770" max="770" width="17.5546875" style="5" bestFit="1" customWidth="1"/>
    <col min="771" max="772" width="19.109375" style="5" bestFit="1" customWidth="1"/>
    <col min="773" max="773" width="16.109375" style="5" bestFit="1" customWidth="1"/>
    <col min="774" max="774" width="1.6640625" style="5" customWidth="1"/>
    <col min="775" max="998" width="11.44140625" style="5"/>
    <col min="999" max="1006" width="0" style="5" hidden="1" customWidth="1"/>
    <col min="1007" max="1007" width="10.109375" style="5" customWidth="1"/>
    <col min="1008" max="1008" width="59.6640625" style="5" customWidth="1"/>
    <col min="1009" max="1009" width="18.44140625" style="5" customWidth="1"/>
    <col min="1010" max="1010" width="18.88671875" style="5" customWidth="1"/>
    <col min="1011" max="1012" width="18.109375" style="5" customWidth="1"/>
    <col min="1013" max="1013" width="17.5546875" style="5" customWidth="1"/>
    <col min="1014" max="1014" width="2.5546875" style="5" customWidth="1"/>
    <col min="1015" max="1015" width="19" style="5" customWidth="1"/>
    <col min="1016" max="1016" width="12.5546875" style="5" customWidth="1"/>
    <col min="1017" max="1017" width="13.88671875" style="5" customWidth="1"/>
    <col min="1018" max="1018" width="11.5546875" style="5" customWidth="1"/>
    <col min="1019" max="1019" width="11.44140625" style="5"/>
    <col min="1020" max="1020" width="20.109375" style="5" customWidth="1"/>
    <col min="1021" max="1021" width="11.44140625" style="5"/>
    <col min="1022" max="1022" width="15.109375" style="5" customWidth="1"/>
    <col min="1023" max="1023" width="11.44140625" style="5"/>
    <col min="1024" max="1024" width="11.5546875" style="5" customWidth="1"/>
    <col min="1025" max="1025" width="6.5546875" style="5" customWidth="1"/>
    <col min="1026" max="1026" width="17.5546875" style="5" bestFit="1" customWidth="1"/>
    <col min="1027" max="1028" width="19.109375" style="5" bestFit="1" customWidth="1"/>
    <col min="1029" max="1029" width="16.109375" style="5" bestFit="1" customWidth="1"/>
    <col min="1030" max="1030" width="1.6640625" style="5" customWidth="1"/>
    <col min="1031" max="1254" width="11.44140625" style="5"/>
    <col min="1255" max="1262" width="0" style="5" hidden="1" customWidth="1"/>
    <col min="1263" max="1263" width="10.109375" style="5" customWidth="1"/>
    <col min="1264" max="1264" width="59.6640625" style="5" customWidth="1"/>
    <col min="1265" max="1265" width="18.44140625" style="5" customWidth="1"/>
    <col min="1266" max="1266" width="18.88671875" style="5" customWidth="1"/>
    <col min="1267" max="1268" width="18.109375" style="5" customWidth="1"/>
    <col min="1269" max="1269" width="17.5546875" style="5" customWidth="1"/>
    <col min="1270" max="1270" width="2.5546875" style="5" customWidth="1"/>
    <col min="1271" max="1271" width="19" style="5" customWidth="1"/>
    <col min="1272" max="1272" width="12.5546875" style="5" customWidth="1"/>
    <col min="1273" max="1273" width="13.88671875" style="5" customWidth="1"/>
    <col min="1274" max="1274" width="11.5546875" style="5" customWidth="1"/>
    <col min="1275" max="1275" width="11.44140625" style="5"/>
    <col min="1276" max="1276" width="20.109375" style="5" customWidth="1"/>
    <col min="1277" max="1277" width="11.44140625" style="5"/>
    <col min="1278" max="1278" width="15.109375" style="5" customWidth="1"/>
    <col min="1279" max="1279" width="11.44140625" style="5"/>
    <col min="1280" max="1280" width="11.5546875" style="5" customWidth="1"/>
    <col min="1281" max="1281" width="6.5546875" style="5" customWidth="1"/>
    <col min="1282" max="1282" width="17.5546875" style="5" bestFit="1" customWidth="1"/>
    <col min="1283" max="1284" width="19.109375" style="5" bestFit="1" customWidth="1"/>
    <col min="1285" max="1285" width="16.109375" style="5" bestFit="1" customWidth="1"/>
    <col min="1286" max="1286" width="1.6640625" style="5" customWidth="1"/>
    <col min="1287" max="1510" width="11.44140625" style="5"/>
    <col min="1511" max="1518" width="0" style="5" hidden="1" customWidth="1"/>
    <col min="1519" max="1519" width="10.109375" style="5" customWidth="1"/>
    <col min="1520" max="1520" width="59.6640625" style="5" customWidth="1"/>
    <col min="1521" max="1521" width="18.44140625" style="5" customWidth="1"/>
    <col min="1522" max="1522" width="18.88671875" style="5" customWidth="1"/>
    <col min="1523" max="1524" width="18.109375" style="5" customWidth="1"/>
    <col min="1525" max="1525" width="17.5546875" style="5" customWidth="1"/>
    <col min="1526" max="1526" width="2.5546875" style="5" customWidth="1"/>
    <col min="1527" max="1527" width="19" style="5" customWidth="1"/>
    <col min="1528" max="1528" width="12.5546875" style="5" customWidth="1"/>
    <col min="1529" max="1529" width="13.88671875" style="5" customWidth="1"/>
    <col min="1530" max="1530" width="11.5546875" style="5" customWidth="1"/>
    <col min="1531" max="1531" width="11.44140625" style="5"/>
    <col min="1532" max="1532" width="20.109375" style="5" customWidth="1"/>
    <col min="1533" max="1533" width="11.44140625" style="5"/>
    <col min="1534" max="1534" width="15.109375" style="5" customWidth="1"/>
    <col min="1535" max="1535" width="11.44140625" style="5"/>
    <col min="1536" max="1536" width="11.5546875" style="5" customWidth="1"/>
    <col min="1537" max="1537" width="6.5546875" style="5" customWidth="1"/>
    <col min="1538" max="1538" width="17.5546875" style="5" bestFit="1" customWidth="1"/>
    <col min="1539" max="1540" width="19.109375" style="5" bestFit="1" customWidth="1"/>
    <col min="1541" max="1541" width="16.109375" style="5" bestFit="1" customWidth="1"/>
    <col min="1542" max="1542" width="1.6640625" style="5" customWidth="1"/>
    <col min="1543" max="1766" width="11.44140625" style="5"/>
    <col min="1767" max="1774" width="0" style="5" hidden="1" customWidth="1"/>
    <col min="1775" max="1775" width="10.109375" style="5" customWidth="1"/>
    <col min="1776" max="1776" width="59.6640625" style="5" customWidth="1"/>
    <col min="1777" max="1777" width="18.44140625" style="5" customWidth="1"/>
    <col min="1778" max="1778" width="18.88671875" style="5" customWidth="1"/>
    <col min="1779" max="1780" width="18.109375" style="5" customWidth="1"/>
    <col min="1781" max="1781" width="17.5546875" style="5" customWidth="1"/>
    <col min="1782" max="1782" width="2.5546875" style="5" customWidth="1"/>
    <col min="1783" max="1783" width="19" style="5" customWidth="1"/>
    <col min="1784" max="1784" width="12.5546875" style="5" customWidth="1"/>
    <col min="1785" max="1785" width="13.88671875" style="5" customWidth="1"/>
    <col min="1786" max="1786" width="11.5546875" style="5" customWidth="1"/>
    <col min="1787" max="1787" width="11.44140625" style="5"/>
    <col min="1788" max="1788" width="20.109375" style="5" customWidth="1"/>
    <col min="1789" max="1789" width="11.44140625" style="5"/>
    <col min="1790" max="1790" width="15.109375" style="5" customWidth="1"/>
    <col min="1791" max="1791" width="11.44140625" style="5"/>
    <col min="1792" max="1792" width="11.5546875" style="5" customWidth="1"/>
    <col min="1793" max="1793" width="6.5546875" style="5" customWidth="1"/>
    <col min="1794" max="1794" width="17.5546875" style="5" bestFit="1" customWidth="1"/>
    <col min="1795" max="1796" width="19.109375" style="5" bestFit="1" customWidth="1"/>
    <col min="1797" max="1797" width="16.109375" style="5" bestFit="1" customWidth="1"/>
    <col min="1798" max="1798" width="1.6640625" style="5" customWidth="1"/>
    <col min="1799" max="2022" width="11.44140625" style="5"/>
    <col min="2023" max="2030" width="0" style="5" hidden="1" customWidth="1"/>
    <col min="2031" max="2031" width="10.109375" style="5" customWidth="1"/>
    <col min="2032" max="2032" width="59.6640625" style="5" customWidth="1"/>
    <col min="2033" max="2033" width="18.44140625" style="5" customWidth="1"/>
    <col min="2034" max="2034" width="18.88671875" style="5" customWidth="1"/>
    <col min="2035" max="2036" width="18.109375" style="5" customWidth="1"/>
    <col min="2037" max="2037" width="17.5546875" style="5" customWidth="1"/>
    <col min="2038" max="2038" width="2.5546875" style="5" customWidth="1"/>
    <col min="2039" max="2039" width="19" style="5" customWidth="1"/>
    <col min="2040" max="2040" width="12.5546875" style="5" customWidth="1"/>
    <col min="2041" max="2041" width="13.88671875" style="5" customWidth="1"/>
    <col min="2042" max="2042" width="11.5546875" style="5" customWidth="1"/>
    <col min="2043" max="2043" width="11.44140625" style="5"/>
    <col min="2044" max="2044" width="20.109375" style="5" customWidth="1"/>
    <col min="2045" max="2045" width="11.44140625" style="5"/>
    <col min="2046" max="2046" width="15.109375" style="5" customWidth="1"/>
    <col min="2047" max="2047" width="11.44140625" style="5"/>
    <col min="2048" max="2048" width="11.5546875" style="5" customWidth="1"/>
    <col min="2049" max="2049" width="6.5546875" style="5" customWidth="1"/>
    <col min="2050" max="2050" width="17.5546875" style="5" bestFit="1" customWidth="1"/>
    <col min="2051" max="2052" width="19.109375" style="5" bestFit="1" customWidth="1"/>
    <col min="2053" max="2053" width="16.109375" style="5" bestFit="1" customWidth="1"/>
    <col min="2054" max="2054" width="1.6640625" style="5" customWidth="1"/>
    <col min="2055" max="2278" width="11.44140625" style="5"/>
    <col min="2279" max="2286" width="0" style="5" hidden="1" customWidth="1"/>
    <col min="2287" max="2287" width="10.109375" style="5" customWidth="1"/>
    <col min="2288" max="2288" width="59.6640625" style="5" customWidth="1"/>
    <col min="2289" max="2289" width="18.44140625" style="5" customWidth="1"/>
    <col min="2290" max="2290" width="18.88671875" style="5" customWidth="1"/>
    <col min="2291" max="2292" width="18.109375" style="5" customWidth="1"/>
    <col min="2293" max="2293" width="17.5546875" style="5" customWidth="1"/>
    <col min="2294" max="2294" width="2.5546875" style="5" customWidth="1"/>
    <col min="2295" max="2295" width="19" style="5" customWidth="1"/>
    <col min="2296" max="2296" width="12.5546875" style="5" customWidth="1"/>
    <col min="2297" max="2297" width="13.88671875" style="5" customWidth="1"/>
    <col min="2298" max="2298" width="11.5546875" style="5" customWidth="1"/>
    <col min="2299" max="2299" width="11.44140625" style="5"/>
    <col min="2300" max="2300" width="20.109375" style="5" customWidth="1"/>
    <col min="2301" max="2301" width="11.44140625" style="5"/>
    <col min="2302" max="2302" width="15.109375" style="5" customWidth="1"/>
    <col min="2303" max="2303" width="11.44140625" style="5"/>
    <col min="2304" max="2304" width="11.5546875" style="5" customWidth="1"/>
    <col min="2305" max="2305" width="6.5546875" style="5" customWidth="1"/>
    <col min="2306" max="2306" width="17.5546875" style="5" bestFit="1" customWidth="1"/>
    <col min="2307" max="2308" width="19.109375" style="5" bestFit="1" customWidth="1"/>
    <col min="2309" max="2309" width="16.109375" style="5" bestFit="1" customWidth="1"/>
    <col min="2310" max="2310" width="1.6640625" style="5" customWidth="1"/>
    <col min="2311" max="2534" width="11.44140625" style="5"/>
    <col min="2535" max="2542" width="0" style="5" hidden="1" customWidth="1"/>
    <col min="2543" max="2543" width="10.109375" style="5" customWidth="1"/>
    <col min="2544" max="2544" width="59.6640625" style="5" customWidth="1"/>
    <col min="2545" max="2545" width="18.44140625" style="5" customWidth="1"/>
    <col min="2546" max="2546" width="18.88671875" style="5" customWidth="1"/>
    <col min="2547" max="2548" width="18.109375" style="5" customWidth="1"/>
    <col min="2549" max="2549" width="17.5546875" style="5" customWidth="1"/>
    <col min="2550" max="2550" width="2.5546875" style="5" customWidth="1"/>
    <col min="2551" max="2551" width="19" style="5" customWidth="1"/>
    <col min="2552" max="2552" width="12.5546875" style="5" customWidth="1"/>
    <col min="2553" max="2553" width="13.88671875" style="5" customWidth="1"/>
    <col min="2554" max="2554" width="11.5546875" style="5" customWidth="1"/>
    <col min="2555" max="2555" width="11.44140625" style="5"/>
    <col min="2556" max="2556" width="20.109375" style="5" customWidth="1"/>
    <col min="2557" max="2557" width="11.44140625" style="5"/>
    <col min="2558" max="2558" width="15.109375" style="5" customWidth="1"/>
    <col min="2559" max="2559" width="11.44140625" style="5"/>
    <col min="2560" max="2560" width="11.5546875" style="5" customWidth="1"/>
    <col min="2561" max="2561" width="6.5546875" style="5" customWidth="1"/>
    <col min="2562" max="2562" width="17.5546875" style="5" bestFit="1" customWidth="1"/>
    <col min="2563" max="2564" width="19.109375" style="5" bestFit="1" customWidth="1"/>
    <col min="2565" max="2565" width="16.109375" style="5" bestFit="1" customWidth="1"/>
    <col min="2566" max="2566" width="1.6640625" style="5" customWidth="1"/>
    <col min="2567" max="2790" width="11.44140625" style="5"/>
    <col min="2791" max="2798" width="0" style="5" hidden="1" customWidth="1"/>
    <col min="2799" max="2799" width="10.109375" style="5" customWidth="1"/>
    <col min="2800" max="2800" width="59.6640625" style="5" customWidth="1"/>
    <col min="2801" max="2801" width="18.44140625" style="5" customWidth="1"/>
    <col min="2802" max="2802" width="18.88671875" style="5" customWidth="1"/>
    <col min="2803" max="2804" width="18.109375" style="5" customWidth="1"/>
    <col min="2805" max="2805" width="17.5546875" style="5" customWidth="1"/>
    <col min="2806" max="2806" width="2.5546875" style="5" customWidth="1"/>
    <col min="2807" max="2807" width="19" style="5" customWidth="1"/>
    <col min="2808" max="2808" width="12.5546875" style="5" customWidth="1"/>
    <col min="2809" max="2809" width="13.88671875" style="5" customWidth="1"/>
    <col min="2810" max="2810" width="11.5546875" style="5" customWidth="1"/>
    <col min="2811" max="2811" width="11.44140625" style="5"/>
    <col min="2812" max="2812" width="20.109375" style="5" customWidth="1"/>
    <col min="2813" max="2813" width="11.44140625" style="5"/>
    <col min="2814" max="2814" width="15.109375" style="5" customWidth="1"/>
    <col min="2815" max="2815" width="11.44140625" style="5"/>
    <col min="2816" max="2816" width="11.5546875" style="5" customWidth="1"/>
    <col min="2817" max="2817" width="6.5546875" style="5" customWidth="1"/>
    <col min="2818" max="2818" width="17.5546875" style="5" bestFit="1" customWidth="1"/>
    <col min="2819" max="2820" width="19.109375" style="5" bestFit="1" customWidth="1"/>
    <col min="2821" max="2821" width="16.109375" style="5" bestFit="1" customWidth="1"/>
    <col min="2822" max="2822" width="1.6640625" style="5" customWidth="1"/>
    <col min="2823" max="3046" width="11.44140625" style="5"/>
    <col min="3047" max="3054" width="0" style="5" hidden="1" customWidth="1"/>
    <col min="3055" max="3055" width="10.109375" style="5" customWidth="1"/>
    <col min="3056" max="3056" width="59.6640625" style="5" customWidth="1"/>
    <col min="3057" max="3057" width="18.44140625" style="5" customWidth="1"/>
    <col min="3058" max="3058" width="18.88671875" style="5" customWidth="1"/>
    <col min="3059" max="3060" width="18.109375" style="5" customWidth="1"/>
    <col min="3061" max="3061" width="17.5546875" style="5" customWidth="1"/>
    <col min="3062" max="3062" width="2.5546875" style="5" customWidth="1"/>
    <col min="3063" max="3063" width="19" style="5" customWidth="1"/>
    <col min="3064" max="3064" width="12.5546875" style="5" customWidth="1"/>
    <col min="3065" max="3065" width="13.88671875" style="5" customWidth="1"/>
    <col min="3066" max="3066" width="11.5546875" style="5" customWidth="1"/>
    <col min="3067" max="3067" width="11.44140625" style="5"/>
    <col min="3068" max="3068" width="20.109375" style="5" customWidth="1"/>
    <col min="3069" max="3069" width="11.44140625" style="5"/>
    <col min="3070" max="3070" width="15.109375" style="5" customWidth="1"/>
    <col min="3071" max="3071" width="11.44140625" style="5"/>
    <col min="3072" max="3072" width="11.5546875" style="5" customWidth="1"/>
    <col min="3073" max="3073" width="6.5546875" style="5" customWidth="1"/>
    <col min="3074" max="3074" width="17.5546875" style="5" bestFit="1" customWidth="1"/>
    <col min="3075" max="3076" width="19.109375" style="5" bestFit="1" customWidth="1"/>
    <col min="3077" max="3077" width="16.109375" style="5" bestFit="1" customWidth="1"/>
    <col min="3078" max="3078" width="1.6640625" style="5" customWidth="1"/>
    <col min="3079" max="3302" width="11.44140625" style="5"/>
    <col min="3303" max="3310" width="0" style="5" hidden="1" customWidth="1"/>
    <col min="3311" max="3311" width="10.109375" style="5" customWidth="1"/>
    <col min="3312" max="3312" width="59.6640625" style="5" customWidth="1"/>
    <col min="3313" max="3313" width="18.44140625" style="5" customWidth="1"/>
    <col min="3314" max="3314" width="18.88671875" style="5" customWidth="1"/>
    <col min="3315" max="3316" width="18.109375" style="5" customWidth="1"/>
    <col min="3317" max="3317" width="17.5546875" style="5" customWidth="1"/>
    <col min="3318" max="3318" width="2.5546875" style="5" customWidth="1"/>
    <col min="3319" max="3319" width="19" style="5" customWidth="1"/>
    <col min="3320" max="3320" width="12.5546875" style="5" customWidth="1"/>
    <col min="3321" max="3321" width="13.88671875" style="5" customWidth="1"/>
    <col min="3322" max="3322" width="11.5546875" style="5" customWidth="1"/>
    <col min="3323" max="3323" width="11.44140625" style="5"/>
    <col min="3324" max="3324" width="20.109375" style="5" customWidth="1"/>
    <col min="3325" max="3325" width="11.44140625" style="5"/>
    <col min="3326" max="3326" width="15.109375" style="5" customWidth="1"/>
    <col min="3327" max="3327" width="11.44140625" style="5"/>
    <col min="3328" max="3328" width="11.5546875" style="5" customWidth="1"/>
    <col min="3329" max="3329" width="6.5546875" style="5" customWidth="1"/>
    <col min="3330" max="3330" width="17.5546875" style="5" bestFit="1" customWidth="1"/>
    <col min="3331" max="3332" width="19.109375" style="5" bestFit="1" customWidth="1"/>
    <col min="3333" max="3333" width="16.109375" style="5" bestFit="1" customWidth="1"/>
    <col min="3334" max="3334" width="1.6640625" style="5" customWidth="1"/>
    <col min="3335" max="3558" width="11.44140625" style="5"/>
    <col min="3559" max="3566" width="0" style="5" hidden="1" customWidth="1"/>
    <col min="3567" max="3567" width="10.109375" style="5" customWidth="1"/>
    <col min="3568" max="3568" width="59.6640625" style="5" customWidth="1"/>
    <col min="3569" max="3569" width="18.44140625" style="5" customWidth="1"/>
    <col min="3570" max="3570" width="18.88671875" style="5" customWidth="1"/>
    <col min="3571" max="3572" width="18.109375" style="5" customWidth="1"/>
    <col min="3573" max="3573" width="17.5546875" style="5" customWidth="1"/>
    <col min="3574" max="3574" width="2.5546875" style="5" customWidth="1"/>
    <col min="3575" max="3575" width="19" style="5" customWidth="1"/>
    <col min="3576" max="3576" width="12.5546875" style="5" customWidth="1"/>
    <col min="3577" max="3577" width="13.88671875" style="5" customWidth="1"/>
    <col min="3578" max="3578" width="11.5546875" style="5" customWidth="1"/>
    <col min="3579" max="3579" width="11.44140625" style="5"/>
    <col min="3580" max="3580" width="20.109375" style="5" customWidth="1"/>
    <col min="3581" max="3581" width="11.44140625" style="5"/>
    <col min="3582" max="3582" width="15.109375" style="5" customWidth="1"/>
    <col min="3583" max="3583" width="11.44140625" style="5"/>
    <col min="3584" max="3584" width="11.5546875" style="5" customWidth="1"/>
    <col min="3585" max="3585" width="6.5546875" style="5" customWidth="1"/>
    <col min="3586" max="3586" width="17.5546875" style="5" bestFit="1" customWidth="1"/>
    <col min="3587" max="3588" width="19.109375" style="5" bestFit="1" customWidth="1"/>
    <col min="3589" max="3589" width="16.109375" style="5" bestFit="1" customWidth="1"/>
    <col min="3590" max="3590" width="1.6640625" style="5" customWidth="1"/>
    <col min="3591" max="3814" width="11.44140625" style="5"/>
    <col min="3815" max="3822" width="0" style="5" hidden="1" customWidth="1"/>
    <col min="3823" max="3823" width="10.109375" style="5" customWidth="1"/>
    <col min="3824" max="3824" width="59.6640625" style="5" customWidth="1"/>
    <col min="3825" max="3825" width="18.44140625" style="5" customWidth="1"/>
    <col min="3826" max="3826" width="18.88671875" style="5" customWidth="1"/>
    <col min="3827" max="3828" width="18.109375" style="5" customWidth="1"/>
    <col min="3829" max="3829" width="17.5546875" style="5" customWidth="1"/>
    <col min="3830" max="3830" width="2.5546875" style="5" customWidth="1"/>
    <col min="3831" max="3831" width="19" style="5" customWidth="1"/>
    <col min="3832" max="3832" width="12.5546875" style="5" customWidth="1"/>
    <col min="3833" max="3833" width="13.88671875" style="5" customWidth="1"/>
    <col min="3834" max="3834" width="11.5546875" style="5" customWidth="1"/>
    <col min="3835" max="3835" width="11.44140625" style="5"/>
    <col min="3836" max="3836" width="20.109375" style="5" customWidth="1"/>
    <col min="3837" max="3837" width="11.44140625" style="5"/>
    <col min="3838" max="3838" width="15.109375" style="5" customWidth="1"/>
    <col min="3839" max="3839" width="11.44140625" style="5"/>
    <col min="3840" max="3840" width="11.5546875" style="5" customWidth="1"/>
    <col min="3841" max="3841" width="6.5546875" style="5" customWidth="1"/>
    <col min="3842" max="3842" width="17.5546875" style="5" bestFit="1" customWidth="1"/>
    <col min="3843" max="3844" width="19.109375" style="5" bestFit="1" customWidth="1"/>
    <col min="3845" max="3845" width="16.109375" style="5" bestFit="1" customWidth="1"/>
    <col min="3846" max="3846" width="1.6640625" style="5" customWidth="1"/>
    <col min="3847" max="4070" width="11.44140625" style="5"/>
    <col min="4071" max="4078" width="0" style="5" hidden="1" customWidth="1"/>
    <col min="4079" max="4079" width="10.109375" style="5" customWidth="1"/>
    <col min="4080" max="4080" width="59.6640625" style="5" customWidth="1"/>
    <col min="4081" max="4081" width="18.44140625" style="5" customWidth="1"/>
    <col min="4082" max="4082" width="18.88671875" style="5" customWidth="1"/>
    <col min="4083" max="4084" width="18.109375" style="5" customWidth="1"/>
    <col min="4085" max="4085" width="17.5546875" style="5" customWidth="1"/>
    <col min="4086" max="4086" width="2.5546875" style="5" customWidth="1"/>
    <col min="4087" max="4087" width="19" style="5" customWidth="1"/>
    <col min="4088" max="4088" width="12.5546875" style="5" customWidth="1"/>
    <col min="4089" max="4089" width="13.88671875" style="5" customWidth="1"/>
    <col min="4090" max="4090" width="11.5546875" style="5" customWidth="1"/>
    <col min="4091" max="4091" width="11.44140625" style="5"/>
    <col min="4092" max="4092" width="20.109375" style="5" customWidth="1"/>
    <col min="4093" max="4093" width="11.44140625" style="5"/>
    <col min="4094" max="4094" width="15.109375" style="5" customWidth="1"/>
    <col min="4095" max="4095" width="11.44140625" style="5"/>
    <col min="4096" max="4096" width="11.5546875" style="5" customWidth="1"/>
    <col min="4097" max="4097" width="6.5546875" style="5" customWidth="1"/>
    <col min="4098" max="4098" width="17.5546875" style="5" bestFit="1" customWidth="1"/>
    <col min="4099" max="4100" width="19.109375" style="5" bestFit="1" customWidth="1"/>
    <col min="4101" max="4101" width="16.109375" style="5" bestFit="1" customWidth="1"/>
    <col min="4102" max="4102" width="1.6640625" style="5" customWidth="1"/>
    <col min="4103" max="4326" width="11.44140625" style="5"/>
    <col min="4327" max="4334" width="0" style="5" hidden="1" customWidth="1"/>
    <col min="4335" max="4335" width="10.109375" style="5" customWidth="1"/>
    <col min="4336" max="4336" width="59.6640625" style="5" customWidth="1"/>
    <col min="4337" max="4337" width="18.44140625" style="5" customWidth="1"/>
    <col min="4338" max="4338" width="18.88671875" style="5" customWidth="1"/>
    <col min="4339" max="4340" width="18.109375" style="5" customWidth="1"/>
    <col min="4341" max="4341" width="17.5546875" style="5" customWidth="1"/>
    <col min="4342" max="4342" width="2.5546875" style="5" customWidth="1"/>
    <col min="4343" max="4343" width="19" style="5" customWidth="1"/>
    <col min="4344" max="4344" width="12.5546875" style="5" customWidth="1"/>
    <col min="4345" max="4345" width="13.88671875" style="5" customWidth="1"/>
    <col min="4346" max="4346" width="11.5546875" style="5" customWidth="1"/>
    <col min="4347" max="4347" width="11.44140625" style="5"/>
    <col min="4348" max="4348" width="20.109375" style="5" customWidth="1"/>
    <col min="4349" max="4349" width="11.44140625" style="5"/>
    <col min="4350" max="4350" width="15.109375" style="5" customWidth="1"/>
    <col min="4351" max="4351" width="11.44140625" style="5"/>
    <col min="4352" max="4352" width="11.5546875" style="5" customWidth="1"/>
    <col min="4353" max="4353" width="6.5546875" style="5" customWidth="1"/>
    <col min="4354" max="4354" width="17.5546875" style="5" bestFit="1" customWidth="1"/>
    <col min="4355" max="4356" width="19.109375" style="5" bestFit="1" customWidth="1"/>
    <col min="4357" max="4357" width="16.109375" style="5" bestFit="1" customWidth="1"/>
    <col min="4358" max="4358" width="1.6640625" style="5" customWidth="1"/>
    <col min="4359" max="4582" width="11.44140625" style="5"/>
    <col min="4583" max="4590" width="0" style="5" hidden="1" customWidth="1"/>
    <col min="4591" max="4591" width="10.109375" style="5" customWidth="1"/>
    <col min="4592" max="4592" width="59.6640625" style="5" customWidth="1"/>
    <col min="4593" max="4593" width="18.44140625" style="5" customWidth="1"/>
    <col min="4594" max="4594" width="18.88671875" style="5" customWidth="1"/>
    <col min="4595" max="4596" width="18.109375" style="5" customWidth="1"/>
    <col min="4597" max="4597" width="17.5546875" style="5" customWidth="1"/>
    <col min="4598" max="4598" width="2.5546875" style="5" customWidth="1"/>
    <col min="4599" max="4599" width="19" style="5" customWidth="1"/>
    <col min="4600" max="4600" width="12.5546875" style="5" customWidth="1"/>
    <col min="4601" max="4601" width="13.88671875" style="5" customWidth="1"/>
    <col min="4602" max="4602" width="11.5546875" style="5" customWidth="1"/>
    <col min="4603" max="4603" width="11.44140625" style="5"/>
    <col min="4604" max="4604" width="20.109375" style="5" customWidth="1"/>
    <col min="4605" max="4605" width="11.44140625" style="5"/>
    <col min="4606" max="4606" width="15.109375" style="5" customWidth="1"/>
    <col min="4607" max="4607" width="11.44140625" style="5"/>
    <col min="4608" max="4608" width="11.5546875" style="5" customWidth="1"/>
    <col min="4609" max="4609" width="6.5546875" style="5" customWidth="1"/>
    <col min="4610" max="4610" width="17.5546875" style="5" bestFit="1" customWidth="1"/>
    <col min="4611" max="4612" width="19.109375" style="5" bestFit="1" customWidth="1"/>
    <col min="4613" max="4613" width="16.109375" style="5" bestFit="1" customWidth="1"/>
    <col min="4614" max="4614" width="1.6640625" style="5" customWidth="1"/>
    <col min="4615" max="4838" width="11.44140625" style="5"/>
    <col min="4839" max="4846" width="0" style="5" hidden="1" customWidth="1"/>
    <col min="4847" max="4847" width="10.109375" style="5" customWidth="1"/>
    <col min="4848" max="4848" width="59.6640625" style="5" customWidth="1"/>
    <col min="4849" max="4849" width="18.44140625" style="5" customWidth="1"/>
    <col min="4850" max="4850" width="18.88671875" style="5" customWidth="1"/>
    <col min="4851" max="4852" width="18.109375" style="5" customWidth="1"/>
    <col min="4853" max="4853" width="17.5546875" style="5" customWidth="1"/>
    <col min="4854" max="4854" width="2.5546875" style="5" customWidth="1"/>
    <col min="4855" max="4855" width="19" style="5" customWidth="1"/>
    <col min="4856" max="4856" width="12.5546875" style="5" customWidth="1"/>
    <col min="4857" max="4857" width="13.88671875" style="5" customWidth="1"/>
    <col min="4858" max="4858" width="11.5546875" style="5" customWidth="1"/>
    <col min="4859" max="4859" width="11.44140625" style="5"/>
    <col min="4860" max="4860" width="20.109375" style="5" customWidth="1"/>
    <col min="4861" max="4861" width="11.44140625" style="5"/>
    <col min="4862" max="4862" width="15.109375" style="5" customWidth="1"/>
    <col min="4863" max="4863" width="11.44140625" style="5"/>
    <col min="4864" max="4864" width="11.5546875" style="5" customWidth="1"/>
    <col min="4865" max="4865" width="6.5546875" style="5" customWidth="1"/>
    <col min="4866" max="4866" width="17.5546875" style="5" bestFit="1" customWidth="1"/>
    <col min="4867" max="4868" width="19.109375" style="5" bestFit="1" customWidth="1"/>
    <col min="4869" max="4869" width="16.109375" style="5" bestFit="1" customWidth="1"/>
    <col min="4870" max="4870" width="1.6640625" style="5" customWidth="1"/>
    <col min="4871" max="5094" width="11.44140625" style="5"/>
    <col min="5095" max="5102" width="0" style="5" hidden="1" customWidth="1"/>
    <col min="5103" max="5103" width="10.109375" style="5" customWidth="1"/>
    <col min="5104" max="5104" width="59.6640625" style="5" customWidth="1"/>
    <col min="5105" max="5105" width="18.44140625" style="5" customWidth="1"/>
    <col min="5106" max="5106" width="18.88671875" style="5" customWidth="1"/>
    <col min="5107" max="5108" width="18.109375" style="5" customWidth="1"/>
    <col min="5109" max="5109" width="17.5546875" style="5" customWidth="1"/>
    <col min="5110" max="5110" width="2.5546875" style="5" customWidth="1"/>
    <col min="5111" max="5111" width="19" style="5" customWidth="1"/>
    <col min="5112" max="5112" width="12.5546875" style="5" customWidth="1"/>
    <col min="5113" max="5113" width="13.88671875" style="5" customWidth="1"/>
    <col min="5114" max="5114" width="11.5546875" style="5" customWidth="1"/>
    <col min="5115" max="5115" width="11.44140625" style="5"/>
    <col min="5116" max="5116" width="20.109375" style="5" customWidth="1"/>
    <col min="5117" max="5117" width="11.44140625" style="5"/>
    <col min="5118" max="5118" width="15.109375" style="5" customWidth="1"/>
    <col min="5119" max="5119" width="11.44140625" style="5"/>
    <col min="5120" max="5120" width="11.5546875" style="5" customWidth="1"/>
    <col min="5121" max="5121" width="6.5546875" style="5" customWidth="1"/>
    <col min="5122" max="5122" width="17.5546875" style="5" bestFit="1" customWidth="1"/>
    <col min="5123" max="5124" width="19.109375" style="5" bestFit="1" customWidth="1"/>
    <col min="5125" max="5125" width="16.109375" style="5" bestFit="1" customWidth="1"/>
    <col min="5126" max="5126" width="1.6640625" style="5" customWidth="1"/>
    <col min="5127" max="5350" width="11.44140625" style="5"/>
    <col min="5351" max="5358" width="0" style="5" hidden="1" customWidth="1"/>
    <col min="5359" max="5359" width="10.109375" style="5" customWidth="1"/>
    <col min="5360" max="5360" width="59.6640625" style="5" customWidth="1"/>
    <col min="5361" max="5361" width="18.44140625" style="5" customWidth="1"/>
    <col min="5362" max="5362" width="18.88671875" style="5" customWidth="1"/>
    <col min="5363" max="5364" width="18.109375" style="5" customWidth="1"/>
    <col min="5365" max="5365" width="17.5546875" style="5" customWidth="1"/>
    <col min="5366" max="5366" width="2.5546875" style="5" customWidth="1"/>
    <col min="5367" max="5367" width="19" style="5" customWidth="1"/>
    <col min="5368" max="5368" width="12.5546875" style="5" customWidth="1"/>
    <col min="5369" max="5369" width="13.88671875" style="5" customWidth="1"/>
    <col min="5370" max="5370" width="11.5546875" style="5" customWidth="1"/>
    <col min="5371" max="5371" width="11.44140625" style="5"/>
    <col min="5372" max="5372" width="20.109375" style="5" customWidth="1"/>
    <col min="5373" max="5373" width="11.44140625" style="5"/>
    <col min="5374" max="5374" width="15.109375" style="5" customWidth="1"/>
    <col min="5375" max="5375" width="11.44140625" style="5"/>
    <col min="5376" max="5376" width="11.5546875" style="5" customWidth="1"/>
    <col min="5377" max="5377" width="6.5546875" style="5" customWidth="1"/>
    <col min="5378" max="5378" width="17.5546875" style="5" bestFit="1" customWidth="1"/>
    <col min="5379" max="5380" width="19.109375" style="5" bestFit="1" customWidth="1"/>
    <col min="5381" max="5381" width="16.109375" style="5" bestFit="1" customWidth="1"/>
    <col min="5382" max="5382" width="1.6640625" style="5" customWidth="1"/>
    <col min="5383" max="5606" width="11.44140625" style="5"/>
    <col min="5607" max="5614" width="0" style="5" hidden="1" customWidth="1"/>
    <col min="5615" max="5615" width="10.109375" style="5" customWidth="1"/>
    <col min="5616" max="5616" width="59.6640625" style="5" customWidth="1"/>
    <col min="5617" max="5617" width="18.44140625" style="5" customWidth="1"/>
    <col min="5618" max="5618" width="18.88671875" style="5" customWidth="1"/>
    <col min="5619" max="5620" width="18.109375" style="5" customWidth="1"/>
    <col min="5621" max="5621" width="17.5546875" style="5" customWidth="1"/>
    <col min="5622" max="5622" width="2.5546875" style="5" customWidth="1"/>
    <col min="5623" max="5623" width="19" style="5" customWidth="1"/>
    <col min="5624" max="5624" width="12.5546875" style="5" customWidth="1"/>
    <col min="5625" max="5625" width="13.88671875" style="5" customWidth="1"/>
    <col min="5626" max="5626" width="11.5546875" style="5" customWidth="1"/>
    <col min="5627" max="5627" width="11.44140625" style="5"/>
    <col min="5628" max="5628" width="20.109375" style="5" customWidth="1"/>
    <col min="5629" max="5629" width="11.44140625" style="5"/>
    <col min="5630" max="5630" width="15.109375" style="5" customWidth="1"/>
    <col min="5631" max="5631" width="11.44140625" style="5"/>
    <col min="5632" max="5632" width="11.5546875" style="5" customWidth="1"/>
    <col min="5633" max="5633" width="6.5546875" style="5" customWidth="1"/>
    <col min="5634" max="5634" width="17.5546875" style="5" bestFit="1" customWidth="1"/>
    <col min="5635" max="5636" width="19.109375" style="5" bestFit="1" customWidth="1"/>
    <col min="5637" max="5637" width="16.109375" style="5" bestFit="1" customWidth="1"/>
    <col min="5638" max="5638" width="1.6640625" style="5" customWidth="1"/>
    <col min="5639" max="5862" width="11.44140625" style="5"/>
    <col min="5863" max="5870" width="0" style="5" hidden="1" customWidth="1"/>
    <col min="5871" max="5871" width="10.109375" style="5" customWidth="1"/>
    <col min="5872" max="5872" width="59.6640625" style="5" customWidth="1"/>
    <col min="5873" max="5873" width="18.44140625" style="5" customWidth="1"/>
    <col min="5874" max="5874" width="18.88671875" style="5" customWidth="1"/>
    <col min="5875" max="5876" width="18.109375" style="5" customWidth="1"/>
    <col min="5877" max="5877" width="17.5546875" style="5" customWidth="1"/>
    <col min="5878" max="5878" width="2.5546875" style="5" customWidth="1"/>
    <col min="5879" max="5879" width="19" style="5" customWidth="1"/>
    <col min="5880" max="5880" width="12.5546875" style="5" customWidth="1"/>
    <col min="5881" max="5881" width="13.88671875" style="5" customWidth="1"/>
    <col min="5882" max="5882" width="11.5546875" style="5" customWidth="1"/>
    <col min="5883" max="5883" width="11.44140625" style="5"/>
    <col min="5884" max="5884" width="20.109375" style="5" customWidth="1"/>
    <col min="5885" max="5885" width="11.44140625" style="5"/>
    <col min="5886" max="5886" width="15.109375" style="5" customWidth="1"/>
    <col min="5887" max="5887" width="11.44140625" style="5"/>
    <col min="5888" max="5888" width="11.5546875" style="5" customWidth="1"/>
    <col min="5889" max="5889" width="6.5546875" style="5" customWidth="1"/>
    <col min="5890" max="5890" width="17.5546875" style="5" bestFit="1" customWidth="1"/>
    <col min="5891" max="5892" width="19.109375" style="5" bestFit="1" customWidth="1"/>
    <col min="5893" max="5893" width="16.109375" style="5" bestFit="1" customWidth="1"/>
    <col min="5894" max="5894" width="1.6640625" style="5" customWidth="1"/>
    <col min="5895" max="6118" width="11.44140625" style="5"/>
    <col min="6119" max="6126" width="0" style="5" hidden="1" customWidth="1"/>
    <col min="6127" max="6127" width="10.109375" style="5" customWidth="1"/>
    <col min="6128" max="6128" width="59.6640625" style="5" customWidth="1"/>
    <col min="6129" max="6129" width="18.44140625" style="5" customWidth="1"/>
    <col min="6130" max="6130" width="18.88671875" style="5" customWidth="1"/>
    <col min="6131" max="6132" width="18.109375" style="5" customWidth="1"/>
    <col min="6133" max="6133" width="17.5546875" style="5" customWidth="1"/>
    <col min="6134" max="6134" width="2.5546875" style="5" customWidth="1"/>
    <col min="6135" max="6135" width="19" style="5" customWidth="1"/>
    <col min="6136" max="6136" width="12.5546875" style="5" customWidth="1"/>
    <col min="6137" max="6137" width="13.88671875" style="5" customWidth="1"/>
    <col min="6138" max="6138" width="11.5546875" style="5" customWidth="1"/>
    <col min="6139" max="6139" width="11.44140625" style="5"/>
    <col min="6140" max="6140" width="20.109375" style="5" customWidth="1"/>
    <col min="6141" max="6141" width="11.44140625" style="5"/>
    <col min="6142" max="6142" width="15.109375" style="5" customWidth="1"/>
    <col min="6143" max="6143" width="11.44140625" style="5"/>
    <col min="6144" max="6144" width="11.5546875" style="5" customWidth="1"/>
    <col min="6145" max="6145" width="6.5546875" style="5" customWidth="1"/>
    <col min="6146" max="6146" width="17.5546875" style="5" bestFit="1" customWidth="1"/>
    <col min="6147" max="6148" width="19.109375" style="5" bestFit="1" customWidth="1"/>
    <col min="6149" max="6149" width="16.109375" style="5" bestFit="1" customWidth="1"/>
    <col min="6150" max="6150" width="1.6640625" style="5" customWidth="1"/>
    <col min="6151" max="6374" width="11.44140625" style="5"/>
    <col min="6375" max="6382" width="0" style="5" hidden="1" customWidth="1"/>
    <col min="6383" max="6383" width="10.109375" style="5" customWidth="1"/>
    <col min="6384" max="6384" width="59.6640625" style="5" customWidth="1"/>
    <col min="6385" max="6385" width="18.44140625" style="5" customWidth="1"/>
    <col min="6386" max="6386" width="18.88671875" style="5" customWidth="1"/>
    <col min="6387" max="6388" width="18.109375" style="5" customWidth="1"/>
    <col min="6389" max="6389" width="17.5546875" style="5" customWidth="1"/>
    <col min="6390" max="6390" width="2.5546875" style="5" customWidth="1"/>
    <col min="6391" max="6391" width="19" style="5" customWidth="1"/>
    <col min="6392" max="6392" width="12.5546875" style="5" customWidth="1"/>
    <col min="6393" max="6393" width="13.88671875" style="5" customWidth="1"/>
    <col min="6394" max="6394" width="11.5546875" style="5" customWidth="1"/>
    <col min="6395" max="6395" width="11.44140625" style="5"/>
    <col min="6396" max="6396" width="20.109375" style="5" customWidth="1"/>
    <col min="6397" max="6397" width="11.44140625" style="5"/>
    <col min="6398" max="6398" width="15.109375" style="5" customWidth="1"/>
    <col min="6399" max="6399" width="11.44140625" style="5"/>
    <col min="6400" max="6400" width="11.5546875" style="5" customWidth="1"/>
    <col min="6401" max="6401" width="6.5546875" style="5" customWidth="1"/>
    <col min="6402" max="6402" width="17.5546875" style="5" bestFit="1" customWidth="1"/>
    <col min="6403" max="6404" width="19.109375" style="5" bestFit="1" customWidth="1"/>
    <col min="6405" max="6405" width="16.109375" style="5" bestFit="1" customWidth="1"/>
    <col min="6406" max="6406" width="1.6640625" style="5" customWidth="1"/>
    <col min="6407" max="6630" width="11.44140625" style="5"/>
    <col min="6631" max="6638" width="0" style="5" hidden="1" customWidth="1"/>
    <col min="6639" max="6639" width="10.109375" style="5" customWidth="1"/>
    <col min="6640" max="6640" width="59.6640625" style="5" customWidth="1"/>
    <col min="6641" max="6641" width="18.44140625" style="5" customWidth="1"/>
    <col min="6642" max="6642" width="18.88671875" style="5" customWidth="1"/>
    <col min="6643" max="6644" width="18.109375" style="5" customWidth="1"/>
    <col min="6645" max="6645" width="17.5546875" style="5" customWidth="1"/>
    <col min="6646" max="6646" width="2.5546875" style="5" customWidth="1"/>
    <col min="6647" max="6647" width="19" style="5" customWidth="1"/>
    <col min="6648" max="6648" width="12.5546875" style="5" customWidth="1"/>
    <col min="6649" max="6649" width="13.88671875" style="5" customWidth="1"/>
    <col min="6650" max="6650" width="11.5546875" style="5" customWidth="1"/>
    <col min="6651" max="6651" width="11.44140625" style="5"/>
    <col min="6652" max="6652" width="20.109375" style="5" customWidth="1"/>
    <col min="6653" max="6653" width="11.44140625" style="5"/>
    <col min="6654" max="6654" width="15.109375" style="5" customWidth="1"/>
    <col min="6655" max="6655" width="11.44140625" style="5"/>
    <col min="6656" max="6656" width="11.5546875" style="5" customWidth="1"/>
    <col min="6657" max="6657" width="6.5546875" style="5" customWidth="1"/>
    <col min="6658" max="6658" width="17.5546875" style="5" bestFit="1" customWidth="1"/>
    <col min="6659" max="6660" width="19.109375" style="5" bestFit="1" customWidth="1"/>
    <col min="6661" max="6661" width="16.109375" style="5" bestFit="1" customWidth="1"/>
    <col min="6662" max="6662" width="1.6640625" style="5" customWidth="1"/>
    <col min="6663" max="6886" width="11.44140625" style="5"/>
    <col min="6887" max="6894" width="0" style="5" hidden="1" customWidth="1"/>
    <col min="6895" max="6895" width="10.109375" style="5" customWidth="1"/>
    <col min="6896" max="6896" width="59.6640625" style="5" customWidth="1"/>
    <col min="6897" max="6897" width="18.44140625" style="5" customWidth="1"/>
    <col min="6898" max="6898" width="18.88671875" style="5" customWidth="1"/>
    <col min="6899" max="6900" width="18.109375" style="5" customWidth="1"/>
    <col min="6901" max="6901" width="17.5546875" style="5" customWidth="1"/>
    <col min="6902" max="6902" width="2.5546875" style="5" customWidth="1"/>
    <col min="6903" max="6903" width="19" style="5" customWidth="1"/>
    <col min="6904" max="6904" width="12.5546875" style="5" customWidth="1"/>
    <col min="6905" max="6905" width="13.88671875" style="5" customWidth="1"/>
    <col min="6906" max="6906" width="11.5546875" style="5" customWidth="1"/>
    <col min="6907" max="6907" width="11.44140625" style="5"/>
    <col min="6908" max="6908" width="20.109375" style="5" customWidth="1"/>
    <col min="6909" max="6909" width="11.44140625" style="5"/>
    <col min="6910" max="6910" width="15.109375" style="5" customWidth="1"/>
    <col min="6911" max="6911" width="11.44140625" style="5"/>
    <col min="6912" max="6912" width="11.5546875" style="5" customWidth="1"/>
    <col min="6913" max="6913" width="6.5546875" style="5" customWidth="1"/>
    <col min="6914" max="6914" width="17.5546875" style="5" bestFit="1" customWidth="1"/>
    <col min="6915" max="6916" width="19.109375" style="5" bestFit="1" customWidth="1"/>
    <col min="6917" max="6917" width="16.109375" style="5" bestFit="1" customWidth="1"/>
    <col min="6918" max="6918" width="1.6640625" style="5" customWidth="1"/>
    <col min="6919" max="7142" width="11.44140625" style="5"/>
    <col min="7143" max="7150" width="0" style="5" hidden="1" customWidth="1"/>
    <col min="7151" max="7151" width="10.109375" style="5" customWidth="1"/>
    <col min="7152" max="7152" width="59.6640625" style="5" customWidth="1"/>
    <col min="7153" max="7153" width="18.44140625" style="5" customWidth="1"/>
    <col min="7154" max="7154" width="18.88671875" style="5" customWidth="1"/>
    <col min="7155" max="7156" width="18.109375" style="5" customWidth="1"/>
    <col min="7157" max="7157" width="17.5546875" style="5" customWidth="1"/>
    <col min="7158" max="7158" width="2.5546875" style="5" customWidth="1"/>
    <col min="7159" max="7159" width="19" style="5" customWidth="1"/>
    <col min="7160" max="7160" width="12.5546875" style="5" customWidth="1"/>
    <col min="7161" max="7161" width="13.88671875" style="5" customWidth="1"/>
    <col min="7162" max="7162" width="11.5546875" style="5" customWidth="1"/>
    <col min="7163" max="7163" width="11.44140625" style="5"/>
    <col min="7164" max="7164" width="20.109375" style="5" customWidth="1"/>
    <col min="7165" max="7165" width="11.44140625" style="5"/>
    <col min="7166" max="7166" width="15.109375" style="5" customWidth="1"/>
    <col min="7167" max="7167" width="11.44140625" style="5"/>
    <col min="7168" max="7168" width="11.5546875" style="5" customWidth="1"/>
    <col min="7169" max="7169" width="6.5546875" style="5" customWidth="1"/>
    <col min="7170" max="7170" width="17.5546875" style="5" bestFit="1" customWidth="1"/>
    <col min="7171" max="7172" width="19.109375" style="5" bestFit="1" customWidth="1"/>
    <col min="7173" max="7173" width="16.109375" style="5" bestFit="1" customWidth="1"/>
    <col min="7174" max="7174" width="1.6640625" style="5" customWidth="1"/>
    <col min="7175" max="7398" width="11.44140625" style="5"/>
    <col min="7399" max="7406" width="0" style="5" hidden="1" customWidth="1"/>
    <col min="7407" max="7407" width="10.109375" style="5" customWidth="1"/>
    <col min="7408" max="7408" width="59.6640625" style="5" customWidth="1"/>
    <col min="7409" max="7409" width="18.44140625" style="5" customWidth="1"/>
    <col min="7410" max="7410" width="18.88671875" style="5" customWidth="1"/>
    <col min="7411" max="7412" width="18.109375" style="5" customWidth="1"/>
    <col min="7413" max="7413" width="17.5546875" style="5" customWidth="1"/>
    <col min="7414" max="7414" width="2.5546875" style="5" customWidth="1"/>
    <col min="7415" max="7415" width="19" style="5" customWidth="1"/>
    <col min="7416" max="7416" width="12.5546875" style="5" customWidth="1"/>
    <col min="7417" max="7417" width="13.88671875" style="5" customWidth="1"/>
    <col min="7418" max="7418" width="11.5546875" style="5" customWidth="1"/>
    <col min="7419" max="7419" width="11.44140625" style="5"/>
    <col min="7420" max="7420" width="20.109375" style="5" customWidth="1"/>
    <col min="7421" max="7421" width="11.44140625" style="5"/>
    <col min="7422" max="7422" width="15.109375" style="5" customWidth="1"/>
    <col min="7423" max="7423" width="11.44140625" style="5"/>
    <col min="7424" max="7424" width="11.5546875" style="5" customWidth="1"/>
    <col min="7425" max="7425" width="6.5546875" style="5" customWidth="1"/>
    <col min="7426" max="7426" width="17.5546875" style="5" bestFit="1" customWidth="1"/>
    <col min="7427" max="7428" width="19.109375" style="5" bestFit="1" customWidth="1"/>
    <col min="7429" max="7429" width="16.109375" style="5" bestFit="1" customWidth="1"/>
    <col min="7430" max="7430" width="1.6640625" style="5" customWidth="1"/>
    <col min="7431" max="7654" width="11.44140625" style="5"/>
    <col min="7655" max="7662" width="0" style="5" hidden="1" customWidth="1"/>
    <col min="7663" max="7663" width="10.109375" style="5" customWidth="1"/>
    <col min="7664" max="7664" width="59.6640625" style="5" customWidth="1"/>
    <col min="7665" max="7665" width="18.44140625" style="5" customWidth="1"/>
    <col min="7666" max="7666" width="18.88671875" style="5" customWidth="1"/>
    <col min="7667" max="7668" width="18.109375" style="5" customWidth="1"/>
    <col min="7669" max="7669" width="17.5546875" style="5" customWidth="1"/>
    <col min="7670" max="7670" width="2.5546875" style="5" customWidth="1"/>
    <col min="7671" max="7671" width="19" style="5" customWidth="1"/>
    <col min="7672" max="7672" width="12.5546875" style="5" customWidth="1"/>
    <col min="7673" max="7673" width="13.88671875" style="5" customWidth="1"/>
    <col min="7674" max="7674" width="11.5546875" style="5" customWidth="1"/>
    <col min="7675" max="7675" width="11.44140625" style="5"/>
    <col min="7676" max="7676" width="20.109375" style="5" customWidth="1"/>
    <col min="7677" max="7677" width="11.44140625" style="5"/>
    <col min="7678" max="7678" width="15.109375" style="5" customWidth="1"/>
    <col min="7679" max="7679" width="11.44140625" style="5"/>
    <col min="7680" max="7680" width="11.5546875" style="5" customWidth="1"/>
    <col min="7681" max="7681" width="6.5546875" style="5" customWidth="1"/>
    <col min="7682" max="7682" width="17.5546875" style="5" bestFit="1" customWidth="1"/>
    <col min="7683" max="7684" width="19.109375" style="5" bestFit="1" customWidth="1"/>
    <col min="7685" max="7685" width="16.109375" style="5" bestFit="1" customWidth="1"/>
    <col min="7686" max="7686" width="1.6640625" style="5" customWidth="1"/>
    <col min="7687" max="7910" width="11.44140625" style="5"/>
    <col min="7911" max="7918" width="0" style="5" hidden="1" customWidth="1"/>
    <col min="7919" max="7919" width="10.109375" style="5" customWidth="1"/>
    <col min="7920" max="7920" width="59.6640625" style="5" customWidth="1"/>
    <col min="7921" max="7921" width="18.44140625" style="5" customWidth="1"/>
    <col min="7922" max="7922" width="18.88671875" style="5" customWidth="1"/>
    <col min="7923" max="7924" width="18.109375" style="5" customWidth="1"/>
    <col min="7925" max="7925" width="17.5546875" style="5" customWidth="1"/>
    <col min="7926" max="7926" width="2.5546875" style="5" customWidth="1"/>
    <col min="7927" max="7927" width="19" style="5" customWidth="1"/>
    <col min="7928" max="7928" width="12.5546875" style="5" customWidth="1"/>
    <col min="7929" max="7929" width="13.88671875" style="5" customWidth="1"/>
    <col min="7930" max="7930" width="11.5546875" style="5" customWidth="1"/>
    <col min="7931" max="7931" width="11.44140625" style="5"/>
    <col min="7932" max="7932" width="20.109375" style="5" customWidth="1"/>
    <col min="7933" max="7933" width="11.44140625" style="5"/>
    <col min="7934" max="7934" width="15.109375" style="5" customWidth="1"/>
    <col min="7935" max="7935" width="11.44140625" style="5"/>
    <col min="7936" max="7936" width="11.5546875" style="5" customWidth="1"/>
    <col min="7937" max="7937" width="6.5546875" style="5" customWidth="1"/>
    <col min="7938" max="7938" width="17.5546875" style="5" bestFit="1" customWidth="1"/>
    <col min="7939" max="7940" width="19.109375" style="5" bestFit="1" customWidth="1"/>
    <col min="7941" max="7941" width="16.109375" style="5" bestFit="1" customWidth="1"/>
    <col min="7942" max="7942" width="1.6640625" style="5" customWidth="1"/>
    <col min="7943" max="8166" width="11.44140625" style="5"/>
    <col min="8167" max="8174" width="0" style="5" hidden="1" customWidth="1"/>
    <col min="8175" max="8175" width="10.109375" style="5" customWidth="1"/>
    <col min="8176" max="8176" width="59.6640625" style="5" customWidth="1"/>
    <col min="8177" max="8177" width="18.44140625" style="5" customWidth="1"/>
    <col min="8178" max="8178" width="18.88671875" style="5" customWidth="1"/>
    <col min="8179" max="8180" width="18.109375" style="5" customWidth="1"/>
    <col min="8181" max="8181" width="17.5546875" style="5" customWidth="1"/>
    <col min="8182" max="8182" width="2.5546875" style="5" customWidth="1"/>
    <col min="8183" max="8183" width="19" style="5" customWidth="1"/>
    <col min="8184" max="8184" width="12.5546875" style="5" customWidth="1"/>
    <col min="8185" max="8185" width="13.88671875" style="5" customWidth="1"/>
    <col min="8186" max="8186" width="11.5546875" style="5" customWidth="1"/>
    <col min="8187" max="8187" width="11.44140625" style="5"/>
    <col min="8188" max="8188" width="20.109375" style="5" customWidth="1"/>
    <col min="8189" max="8189" width="11.44140625" style="5"/>
    <col min="8190" max="8190" width="15.109375" style="5" customWidth="1"/>
    <col min="8191" max="8191" width="11.44140625" style="5"/>
    <col min="8192" max="8192" width="11.5546875" style="5" customWidth="1"/>
    <col min="8193" max="8193" width="6.5546875" style="5" customWidth="1"/>
    <col min="8194" max="8194" width="17.5546875" style="5" bestFit="1" customWidth="1"/>
    <col min="8195" max="8196" width="19.109375" style="5" bestFit="1" customWidth="1"/>
    <col min="8197" max="8197" width="16.109375" style="5" bestFit="1" customWidth="1"/>
    <col min="8198" max="8198" width="1.6640625" style="5" customWidth="1"/>
    <col min="8199" max="8422" width="11.44140625" style="5"/>
    <col min="8423" max="8430" width="0" style="5" hidden="1" customWidth="1"/>
    <col min="8431" max="8431" width="10.109375" style="5" customWidth="1"/>
    <col min="8432" max="8432" width="59.6640625" style="5" customWidth="1"/>
    <col min="8433" max="8433" width="18.44140625" style="5" customWidth="1"/>
    <col min="8434" max="8434" width="18.88671875" style="5" customWidth="1"/>
    <col min="8435" max="8436" width="18.109375" style="5" customWidth="1"/>
    <col min="8437" max="8437" width="17.5546875" style="5" customWidth="1"/>
    <col min="8438" max="8438" width="2.5546875" style="5" customWidth="1"/>
    <col min="8439" max="8439" width="19" style="5" customWidth="1"/>
    <col min="8440" max="8440" width="12.5546875" style="5" customWidth="1"/>
    <col min="8441" max="8441" width="13.88671875" style="5" customWidth="1"/>
    <col min="8442" max="8442" width="11.5546875" style="5" customWidth="1"/>
    <col min="8443" max="8443" width="11.44140625" style="5"/>
    <col min="8444" max="8444" width="20.109375" style="5" customWidth="1"/>
    <col min="8445" max="8445" width="11.44140625" style="5"/>
    <col min="8446" max="8446" width="15.109375" style="5" customWidth="1"/>
    <col min="8447" max="8447" width="11.44140625" style="5"/>
    <col min="8448" max="8448" width="11.5546875" style="5" customWidth="1"/>
    <col min="8449" max="8449" width="6.5546875" style="5" customWidth="1"/>
    <col min="8450" max="8450" width="17.5546875" style="5" bestFit="1" customWidth="1"/>
    <col min="8451" max="8452" width="19.109375" style="5" bestFit="1" customWidth="1"/>
    <col min="8453" max="8453" width="16.109375" style="5" bestFit="1" customWidth="1"/>
    <col min="8454" max="8454" width="1.6640625" style="5" customWidth="1"/>
    <col min="8455" max="8678" width="11.44140625" style="5"/>
    <col min="8679" max="8686" width="0" style="5" hidden="1" customWidth="1"/>
    <col min="8687" max="8687" width="10.109375" style="5" customWidth="1"/>
    <col min="8688" max="8688" width="59.6640625" style="5" customWidth="1"/>
    <col min="8689" max="8689" width="18.44140625" style="5" customWidth="1"/>
    <col min="8690" max="8690" width="18.88671875" style="5" customWidth="1"/>
    <col min="8691" max="8692" width="18.109375" style="5" customWidth="1"/>
    <col min="8693" max="8693" width="17.5546875" style="5" customWidth="1"/>
    <col min="8694" max="8694" width="2.5546875" style="5" customWidth="1"/>
    <col min="8695" max="8695" width="19" style="5" customWidth="1"/>
    <col min="8696" max="8696" width="12.5546875" style="5" customWidth="1"/>
    <col min="8697" max="8697" width="13.88671875" style="5" customWidth="1"/>
    <col min="8698" max="8698" width="11.5546875" style="5" customWidth="1"/>
    <col min="8699" max="8699" width="11.44140625" style="5"/>
    <col min="8700" max="8700" width="20.109375" style="5" customWidth="1"/>
    <col min="8701" max="8701" width="11.44140625" style="5"/>
    <col min="8702" max="8702" width="15.109375" style="5" customWidth="1"/>
    <col min="8703" max="8703" width="11.44140625" style="5"/>
    <col min="8704" max="8704" width="11.5546875" style="5" customWidth="1"/>
    <col min="8705" max="8705" width="6.5546875" style="5" customWidth="1"/>
    <col min="8706" max="8706" width="17.5546875" style="5" bestFit="1" customWidth="1"/>
    <col min="8707" max="8708" width="19.109375" style="5" bestFit="1" customWidth="1"/>
    <col min="8709" max="8709" width="16.109375" style="5" bestFit="1" customWidth="1"/>
    <col min="8710" max="8710" width="1.6640625" style="5" customWidth="1"/>
    <col min="8711" max="8934" width="11.44140625" style="5"/>
    <col min="8935" max="8942" width="0" style="5" hidden="1" customWidth="1"/>
    <col min="8943" max="8943" width="10.109375" style="5" customWidth="1"/>
    <col min="8944" max="8944" width="59.6640625" style="5" customWidth="1"/>
    <col min="8945" max="8945" width="18.44140625" style="5" customWidth="1"/>
    <col min="8946" max="8946" width="18.88671875" style="5" customWidth="1"/>
    <col min="8947" max="8948" width="18.109375" style="5" customWidth="1"/>
    <col min="8949" max="8949" width="17.5546875" style="5" customWidth="1"/>
    <col min="8950" max="8950" width="2.5546875" style="5" customWidth="1"/>
    <col min="8951" max="8951" width="19" style="5" customWidth="1"/>
    <col min="8952" max="8952" width="12.5546875" style="5" customWidth="1"/>
    <col min="8953" max="8953" width="13.88671875" style="5" customWidth="1"/>
    <col min="8954" max="8954" width="11.5546875" style="5" customWidth="1"/>
    <col min="8955" max="8955" width="11.44140625" style="5"/>
    <col min="8956" max="8956" width="20.109375" style="5" customWidth="1"/>
    <col min="8957" max="8957" width="11.44140625" style="5"/>
    <col min="8958" max="8958" width="15.109375" style="5" customWidth="1"/>
    <col min="8959" max="8959" width="11.44140625" style="5"/>
    <col min="8960" max="8960" width="11.5546875" style="5" customWidth="1"/>
    <col min="8961" max="8961" width="6.5546875" style="5" customWidth="1"/>
    <col min="8962" max="8962" width="17.5546875" style="5" bestFit="1" customWidth="1"/>
    <col min="8963" max="8964" width="19.109375" style="5" bestFit="1" customWidth="1"/>
    <col min="8965" max="8965" width="16.109375" style="5" bestFit="1" customWidth="1"/>
    <col min="8966" max="8966" width="1.6640625" style="5" customWidth="1"/>
    <col min="8967" max="9190" width="11.44140625" style="5"/>
    <col min="9191" max="9198" width="0" style="5" hidden="1" customWidth="1"/>
    <col min="9199" max="9199" width="10.109375" style="5" customWidth="1"/>
    <col min="9200" max="9200" width="59.6640625" style="5" customWidth="1"/>
    <col min="9201" max="9201" width="18.44140625" style="5" customWidth="1"/>
    <col min="9202" max="9202" width="18.88671875" style="5" customWidth="1"/>
    <col min="9203" max="9204" width="18.109375" style="5" customWidth="1"/>
    <col min="9205" max="9205" width="17.5546875" style="5" customWidth="1"/>
    <col min="9206" max="9206" width="2.5546875" style="5" customWidth="1"/>
    <col min="9207" max="9207" width="19" style="5" customWidth="1"/>
    <col min="9208" max="9208" width="12.5546875" style="5" customWidth="1"/>
    <col min="9209" max="9209" width="13.88671875" style="5" customWidth="1"/>
    <col min="9210" max="9210" width="11.5546875" style="5" customWidth="1"/>
    <col min="9211" max="9211" width="11.44140625" style="5"/>
    <col min="9212" max="9212" width="20.109375" style="5" customWidth="1"/>
    <col min="9213" max="9213" width="11.44140625" style="5"/>
    <col min="9214" max="9214" width="15.109375" style="5" customWidth="1"/>
    <col min="9215" max="9215" width="11.44140625" style="5"/>
    <col min="9216" max="9216" width="11.5546875" style="5" customWidth="1"/>
    <col min="9217" max="9217" width="6.5546875" style="5" customWidth="1"/>
    <col min="9218" max="9218" width="17.5546875" style="5" bestFit="1" customWidth="1"/>
    <col min="9219" max="9220" width="19.109375" style="5" bestFit="1" customWidth="1"/>
    <col min="9221" max="9221" width="16.109375" style="5" bestFit="1" customWidth="1"/>
    <col min="9222" max="9222" width="1.6640625" style="5" customWidth="1"/>
    <col min="9223" max="9446" width="11.44140625" style="5"/>
    <col min="9447" max="9454" width="0" style="5" hidden="1" customWidth="1"/>
    <col min="9455" max="9455" width="10.109375" style="5" customWidth="1"/>
    <col min="9456" max="9456" width="59.6640625" style="5" customWidth="1"/>
    <col min="9457" max="9457" width="18.44140625" style="5" customWidth="1"/>
    <col min="9458" max="9458" width="18.88671875" style="5" customWidth="1"/>
    <col min="9459" max="9460" width="18.109375" style="5" customWidth="1"/>
    <col min="9461" max="9461" width="17.5546875" style="5" customWidth="1"/>
    <col min="9462" max="9462" width="2.5546875" style="5" customWidth="1"/>
    <col min="9463" max="9463" width="19" style="5" customWidth="1"/>
    <col min="9464" max="9464" width="12.5546875" style="5" customWidth="1"/>
    <col min="9465" max="9465" width="13.88671875" style="5" customWidth="1"/>
    <col min="9466" max="9466" width="11.5546875" style="5" customWidth="1"/>
    <col min="9467" max="9467" width="11.44140625" style="5"/>
    <col min="9468" max="9468" width="20.109375" style="5" customWidth="1"/>
    <col min="9469" max="9469" width="11.44140625" style="5"/>
    <col min="9470" max="9470" width="15.109375" style="5" customWidth="1"/>
    <col min="9471" max="9471" width="11.44140625" style="5"/>
    <col min="9472" max="9472" width="11.5546875" style="5" customWidth="1"/>
    <col min="9473" max="9473" width="6.5546875" style="5" customWidth="1"/>
    <col min="9474" max="9474" width="17.5546875" style="5" bestFit="1" customWidth="1"/>
    <col min="9475" max="9476" width="19.109375" style="5" bestFit="1" customWidth="1"/>
    <col min="9477" max="9477" width="16.109375" style="5" bestFit="1" customWidth="1"/>
    <col min="9478" max="9478" width="1.6640625" style="5" customWidth="1"/>
    <col min="9479" max="9702" width="11.44140625" style="5"/>
    <col min="9703" max="9710" width="0" style="5" hidden="1" customWidth="1"/>
    <col min="9711" max="9711" width="10.109375" style="5" customWidth="1"/>
    <col min="9712" max="9712" width="59.6640625" style="5" customWidth="1"/>
    <col min="9713" max="9713" width="18.44140625" style="5" customWidth="1"/>
    <col min="9714" max="9714" width="18.88671875" style="5" customWidth="1"/>
    <col min="9715" max="9716" width="18.109375" style="5" customWidth="1"/>
    <col min="9717" max="9717" width="17.5546875" style="5" customWidth="1"/>
    <col min="9718" max="9718" width="2.5546875" style="5" customWidth="1"/>
    <col min="9719" max="9719" width="19" style="5" customWidth="1"/>
    <col min="9720" max="9720" width="12.5546875" style="5" customWidth="1"/>
    <col min="9721" max="9721" width="13.88671875" style="5" customWidth="1"/>
    <col min="9722" max="9722" width="11.5546875" style="5" customWidth="1"/>
    <col min="9723" max="9723" width="11.44140625" style="5"/>
    <col min="9724" max="9724" width="20.109375" style="5" customWidth="1"/>
    <col min="9725" max="9725" width="11.44140625" style="5"/>
    <col min="9726" max="9726" width="15.109375" style="5" customWidth="1"/>
    <col min="9727" max="9727" width="11.44140625" style="5"/>
    <col min="9728" max="9728" width="11.5546875" style="5" customWidth="1"/>
    <col min="9729" max="9729" width="6.5546875" style="5" customWidth="1"/>
    <col min="9730" max="9730" width="17.5546875" style="5" bestFit="1" customWidth="1"/>
    <col min="9731" max="9732" width="19.109375" style="5" bestFit="1" customWidth="1"/>
    <col min="9733" max="9733" width="16.109375" style="5" bestFit="1" customWidth="1"/>
    <col min="9734" max="9734" width="1.6640625" style="5" customWidth="1"/>
    <col min="9735" max="9958" width="11.44140625" style="5"/>
    <col min="9959" max="9966" width="0" style="5" hidden="1" customWidth="1"/>
    <col min="9967" max="9967" width="10.109375" style="5" customWidth="1"/>
    <col min="9968" max="9968" width="59.6640625" style="5" customWidth="1"/>
    <col min="9969" max="9969" width="18.44140625" style="5" customWidth="1"/>
    <col min="9970" max="9970" width="18.88671875" style="5" customWidth="1"/>
    <col min="9971" max="9972" width="18.109375" style="5" customWidth="1"/>
    <col min="9973" max="9973" width="17.5546875" style="5" customWidth="1"/>
    <col min="9974" max="9974" width="2.5546875" style="5" customWidth="1"/>
    <col min="9975" max="9975" width="19" style="5" customWidth="1"/>
    <col min="9976" max="9976" width="12.5546875" style="5" customWidth="1"/>
    <col min="9977" max="9977" width="13.88671875" style="5" customWidth="1"/>
    <col min="9978" max="9978" width="11.5546875" style="5" customWidth="1"/>
    <col min="9979" max="9979" width="11.44140625" style="5"/>
    <col min="9980" max="9980" width="20.109375" style="5" customWidth="1"/>
    <col min="9981" max="9981" width="11.44140625" style="5"/>
    <col min="9982" max="9982" width="15.109375" style="5" customWidth="1"/>
    <col min="9983" max="9983" width="11.44140625" style="5"/>
    <col min="9984" max="9984" width="11.5546875" style="5" customWidth="1"/>
    <col min="9985" max="9985" width="6.5546875" style="5" customWidth="1"/>
    <col min="9986" max="9986" width="17.5546875" style="5" bestFit="1" customWidth="1"/>
    <col min="9987" max="9988" width="19.109375" style="5" bestFit="1" customWidth="1"/>
    <col min="9989" max="9989" width="16.109375" style="5" bestFit="1" customWidth="1"/>
    <col min="9990" max="9990" width="1.6640625" style="5" customWidth="1"/>
    <col min="9991" max="10214" width="11.44140625" style="5"/>
    <col min="10215" max="10222" width="0" style="5" hidden="1" customWidth="1"/>
    <col min="10223" max="10223" width="10.109375" style="5" customWidth="1"/>
    <col min="10224" max="10224" width="59.6640625" style="5" customWidth="1"/>
    <col min="10225" max="10225" width="18.44140625" style="5" customWidth="1"/>
    <col min="10226" max="10226" width="18.88671875" style="5" customWidth="1"/>
    <col min="10227" max="10228" width="18.109375" style="5" customWidth="1"/>
    <col min="10229" max="10229" width="17.5546875" style="5" customWidth="1"/>
    <col min="10230" max="10230" width="2.5546875" style="5" customWidth="1"/>
    <col min="10231" max="10231" width="19" style="5" customWidth="1"/>
    <col min="10232" max="10232" width="12.5546875" style="5" customWidth="1"/>
    <col min="10233" max="10233" width="13.88671875" style="5" customWidth="1"/>
    <col min="10234" max="10234" width="11.5546875" style="5" customWidth="1"/>
    <col min="10235" max="10235" width="11.44140625" style="5"/>
    <col min="10236" max="10236" width="20.109375" style="5" customWidth="1"/>
    <col min="10237" max="10237" width="11.44140625" style="5"/>
    <col min="10238" max="10238" width="15.109375" style="5" customWidth="1"/>
    <col min="10239" max="10239" width="11.44140625" style="5"/>
    <col min="10240" max="10240" width="11.5546875" style="5" customWidth="1"/>
    <col min="10241" max="10241" width="6.5546875" style="5" customWidth="1"/>
    <col min="10242" max="10242" width="17.5546875" style="5" bestFit="1" customWidth="1"/>
    <col min="10243" max="10244" width="19.109375" style="5" bestFit="1" customWidth="1"/>
    <col min="10245" max="10245" width="16.109375" style="5" bestFit="1" customWidth="1"/>
    <col min="10246" max="10246" width="1.6640625" style="5" customWidth="1"/>
    <col min="10247" max="10470" width="11.44140625" style="5"/>
    <col min="10471" max="10478" width="0" style="5" hidden="1" customWidth="1"/>
    <col min="10479" max="10479" width="10.109375" style="5" customWidth="1"/>
    <col min="10480" max="10480" width="59.6640625" style="5" customWidth="1"/>
    <col min="10481" max="10481" width="18.44140625" style="5" customWidth="1"/>
    <col min="10482" max="10482" width="18.88671875" style="5" customWidth="1"/>
    <col min="10483" max="10484" width="18.109375" style="5" customWidth="1"/>
    <col min="10485" max="10485" width="17.5546875" style="5" customWidth="1"/>
    <col min="10486" max="10486" width="2.5546875" style="5" customWidth="1"/>
    <col min="10487" max="10487" width="19" style="5" customWidth="1"/>
    <col min="10488" max="10488" width="12.5546875" style="5" customWidth="1"/>
    <col min="10489" max="10489" width="13.88671875" style="5" customWidth="1"/>
    <col min="10490" max="10490" width="11.5546875" style="5" customWidth="1"/>
    <col min="10491" max="10491" width="11.44140625" style="5"/>
    <col min="10492" max="10492" width="20.109375" style="5" customWidth="1"/>
    <col min="10493" max="10493" width="11.44140625" style="5"/>
    <col min="10494" max="10494" width="15.109375" style="5" customWidth="1"/>
    <col min="10495" max="10495" width="11.44140625" style="5"/>
    <col min="10496" max="10496" width="11.5546875" style="5" customWidth="1"/>
    <col min="10497" max="10497" width="6.5546875" style="5" customWidth="1"/>
    <col min="10498" max="10498" width="17.5546875" style="5" bestFit="1" customWidth="1"/>
    <col min="10499" max="10500" width="19.109375" style="5" bestFit="1" customWidth="1"/>
    <col min="10501" max="10501" width="16.109375" style="5" bestFit="1" customWidth="1"/>
    <col min="10502" max="10502" width="1.6640625" style="5" customWidth="1"/>
    <col min="10503" max="10726" width="11.44140625" style="5"/>
    <col min="10727" max="10734" width="0" style="5" hidden="1" customWidth="1"/>
    <col min="10735" max="10735" width="10.109375" style="5" customWidth="1"/>
    <col min="10736" max="10736" width="59.6640625" style="5" customWidth="1"/>
    <col min="10737" max="10737" width="18.44140625" style="5" customWidth="1"/>
    <col min="10738" max="10738" width="18.88671875" style="5" customWidth="1"/>
    <col min="10739" max="10740" width="18.109375" style="5" customWidth="1"/>
    <col min="10741" max="10741" width="17.5546875" style="5" customWidth="1"/>
    <col min="10742" max="10742" width="2.5546875" style="5" customWidth="1"/>
    <col min="10743" max="10743" width="19" style="5" customWidth="1"/>
    <col min="10744" max="10744" width="12.5546875" style="5" customWidth="1"/>
    <col min="10745" max="10745" width="13.88671875" style="5" customWidth="1"/>
    <col min="10746" max="10746" width="11.5546875" style="5" customWidth="1"/>
    <col min="10747" max="10747" width="11.44140625" style="5"/>
    <col min="10748" max="10748" width="20.109375" style="5" customWidth="1"/>
    <col min="10749" max="10749" width="11.44140625" style="5"/>
    <col min="10750" max="10750" width="15.109375" style="5" customWidth="1"/>
    <col min="10751" max="10751" width="11.44140625" style="5"/>
    <col min="10752" max="10752" width="11.5546875" style="5" customWidth="1"/>
    <col min="10753" max="10753" width="6.5546875" style="5" customWidth="1"/>
    <col min="10754" max="10754" width="17.5546875" style="5" bestFit="1" customWidth="1"/>
    <col min="10755" max="10756" width="19.109375" style="5" bestFit="1" customWidth="1"/>
    <col min="10757" max="10757" width="16.109375" style="5" bestFit="1" customWidth="1"/>
    <col min="10758" max="10758" width="1.6640625" style="5" customWidth="1"/>
    <col min="10759" max="10982" width="11.44140625" style="5"/>
    <col min="10983" max="10990" width="0" style="5" hidden="1" customWidth="1"/>
    <col min="10991" max="10991" width="10.109375" style="5" customWidth="1"/>
    <col min="10992" max="10992" width="59.6640625" style="5" customWidth="1"/>
    <col min="10993" max="10993" width="18.44140625" style="5" customWidth="1"/>
    <col min="10994" max="10994" width="18.88671875" style="5" customWidth="1"/>
    <col min="10995" max="10996" width="18.109375" style="5" customWidth="1"/>
    <col min="10997" max="10997" width="17.5546875" style="5" customWidth="1"/>
    <col min="10998" max="10998" width="2.5546875" style="5" customWidth="1"/>
    <col min="10999" max="10999" width="19" style="5" customWidth="1"/>
    <col min="11000" max="11000" width="12.5546875" style="5" customWidth="1"/>
    <col min="11001" max="11001" width="13.88671875" style="5" customWidth="1"/>
    <col min="11002" max="11002" width="11.5546875" style="5" customWidth="1"/>
    <col min="11003" max="11003" width="11.44140625" style="5"/>
    <col min="11004" max="11004" width="20.109375" style="5" customWidth="1"/>
    <col min="11005" max="11005" width="11.44140625" style="5"/>
    <col min="11006" max="11006" width="15.109375" style="5" customWidth="1"/>
    <col min="11007" max="11007" width="11.44140625" style="5"/>
    <col min="11008" max="11008" width="11.5546875" style="5" customWidth="1"/>
    <col min="11009" max="11009" width="6.5546875" style="5" customWidth="1"/>
    <col min="11010" max="11010" width="17.5546875" style="5" bestFit="1" customWidth="1"/>
    <col min="11011" max="11012" width="19.109375" style="5" bestFit="1" customWidth="1"/>
    <col min="11013" max="11013" width="16.109375" style="5" bestFit="1" customWidth="1"/>
    <col min="11014" max="11014" width="1.6640625" style="5" customWidth="1"/>
    <col min="11015" max="11238" width="11.44140625" style="5"/>
    <col min="11239" max="11246" width="0" style="5" hidden="1" customWidth="1"/>
    <col min="11247" max="11247" width="10.109375" style="5" customWidth="1"/>
    <col min="11248" max="11248" width="59.6640625" style="5" customWidth="1"/>
    <col min="11249" max="11249" width="18.44140625" style="5" customWidth="1"/>
    <col min="11250" max="11250" width="18.88671875" style="5" customWidth="1"/>
    <col min="11251" max="11252" width="18.109375" style="5" customWidth="1"/>
    <col min="11253" max="11253" width="17.5546875" style="5" customWidth="1"/>
    <col min="11254" max="11254" width="2.5546875" style="5" customWidth="1"/>
    <col min="11255" max="11255" width="19" style="5" customWidth="1"/>
    <col min="11256" max="11256" width="12.5546875" style="5" customWidth="1"/>
    <col min="11257" max="11257" width="13.88671875" style="5" customWidth="1"/>
    <col min="11258" max="11258" width="11.5546875" style="5" customWidth="1"/>
    <col min="11259" max="11259" width="11.44140625" style="5"/>
    <col min="11260" max="11260" width="20.109375" style="5" customWidth="1"/>
    <col min="11261" max="11261" width="11.44140625" style="5"/>
    <col min="11262" max="11262" width="15.109375" style="5" customWidth="1"/>
    <col min="11263" max="11263" width="11.44140625" style="5"/>
    <col min="11264" max="11264" width="11.5546875" style="5" customWidth="1"/>
    <col min="11265" max="11265" width="6.5546875" style="5" customWidth="1"/>
    <col min="11266" max="11266" width="17.5546875" style="5" bestFit="1" customWidth="1"/>
    <col min="11267" max="11268" width="19.109375" style="5" bestFit="1" customWidth="1"/>
    <col min="11269" max="11269" width="16.109375" style="5" bestFit="1" customWidth="1"/>
    <col min="11270" max="11270" width="1.6640625" style="5" customWidth="1"/>
    <col min="11271" max="11494" width="11.44140625" style="5"/>
    <col min="11495" max="11502" width="0" style="5" hidden="1" customWidth="1"/>
    <col min="11503" max="11503" width="10.109375" style="5" customWidth="1"/>
    <col min="11504" max="11504" width="59.6640625" style="5" customWidth="1"/>
    <col min="11505" max="11505" width="18.44140625" style="5" customWidth="1"/>
    <col min="11506" max="11506" width="18.88671875" style="5" customWidth="1"/>
    <col min="11507" max="11508" width="18.109375" style="5" customWidth="1"/>
    <col min="11509" max="11509" width="17.5546875" style="5" customWidth="1"/>
    <col min="11510" max="11510" width="2.5546875" style="5" customWidth="1"/>
    <col min="11511" max="11511" width="19" style="5" customWidth="1"/>
    <col min="11512" max="11512" width="12.5546875" style="5" customWidth="1"/>
    <col min="11513" max="11513" width="13.88671875" style="5" customWidth="1"/>
    <col min="11514" max="11514" width="11.5546875" style="5" customWidth="1"/>
    <col min="11515" max="11515" width="11.44140625" style="5"/>
    <col min="11516" max="11516" width="20.109375" style="5" customWidth="1"/>
    <col min="11517" max="11517" width="11.44140625" style="5"/>
    <col min="11518" max="11518" width="15.109375" style="5" customWidth="1"/>
    <col min="11519" max="11519" width="11.44140625" style="5"/>
    <col min="11520" max="11520" width="11.5546875" style="5" customWidth="1"/>
    <col min="11521" max="11521" width="6.5546875" style="5" customWidth="1"/>
    <col min="11522" max="11522" width="17.5546875" style="5" bestFit="1" customWidth="1"/>
    <col min="11523" max="11524" width="19.109375" style="5" bestFit="1" customWidth="1"/>
    <col min="11525" max="11525" width="16.109375" style="5" bestFit="1" customWidth="1"/>
    <col min="11526" max="11526" width="1.6640625" style="5" customWidth="1"/>
    <col min="11527" max="11750" width="11.44140625" style="5"/>
    <col min="11751" max="11758" width="0" style="5" hidden="1" customWidth="1"/>
    <col min="11759" max="11759" width="10.109375" style="5" customWidth="1"/>
    <col min="11760" max="11760" width="59.6640625" style="5" customWidth="1"/>
    <col min="11761" max="11761" width="18.44140625" style="5" customWidth="1"/>
    <col min="11762" max="11762" width="18.88671875" style="5" customWidth="1"/>
    <col min="11763" max="11764" width="18.109375" style="5" customWidth="1"/>
    <col min="11765" max="11765" width="17.5546875" style="5" customWidth="1"/>
    <col min="11766" max="11766" width="2.5546875" style="5" customWidth="1"/>
    <col min="11767" max="11767" width="19" style="5" customWidth="1"/>
    <col min="11768" max="11768" width="12.5546875" style="5" customWidth="1"/>
    <col min="11769" max="11769" width="13.88671875" style="5" customWidth="1"/>
    <col min="11770" max="11770" width="11.5546875" style="5" customWidth="1"/>
    <col min="11771" max="11771" width="11.44140625" style="5"/>
    <col min="11772" max="11772" width="20.109375" style="5" customWidth="1"/>
    <col min="11773" max="11773" width="11.44140625" style="5"/>
    <col min="11774" max="11774" width="15.109375" style="5" customWidth="1"/>
    <col min="11775" max="11775" width="11.44140625" style="5"/>
    <col min="11776" max="11776" width="11.5546875" style="5" customWidth="1"/>
    <col min="11777" max="11777" width="6.5546875" style="5" customWidth="1"/>
    <col min="11778" max="11778" width="17.5546875" style="5" bestFit="1" customWidth="1"/>
    <col min="11779" max="11780" width="19.109375" style="5" bestFit="1" customWidth="1"/>
    <col min="11781" max="11781" width="16.109375" style="5" bestFit="1" customWidth="1"/>
    <col min="11782" max="11782" width="1.6640625" style="5" customWidth="1"/>
    <col min="11783" max="12006" width="11.44140625" style="5"/>
    <col min="12007" max="12014" width="0" style="5" hidden="1" customWidth="1"/>
    <col min="12015" max="12015" width="10.109375" style="5" customWidth="1"/>
    <col min="12016" max="12016" width="59.6640625" style="5" customWidth="1"/>
    <col min="12017" max="12017" width="18.44140625" style="5" customWidth="1"/>
    <col min="12018" max="12018" width="18.88671875" style="5" customWidth="1"/>
    <col min="12019" max="12020" width="18.109375" style="5" customWidth="1"/>
    <col min="12021" max="12021" width="17.5546875" style="5" customWidth="1"/>
    <col min="12022" max="12022" width="2.5546875" style="5" customWidth="1"/>
    <col min="12023" max="12023" width="19" style="5" customWidth="1"/>
    <col min="12024" max="12024" width="12.5546875" style="5" customWidth="1"/>
    <col min="12025" max="12025" width="13.88671875" style="5" customWidth="1"/>
    <col min="12026" max="12026" width="11.5546875" style="5" customWidth="1"/>
    <col min="12027" max="12027" width="11.44140625" style="5"/>
    <col min="12028" max="12028" width="20.109375" style="5" customWidth="1"/>
    <col min="12029" max="12029" width="11.44140625" style="5"/>
    <col min="12030" max="12030" width="15.109375" style="5" customWidth="1"/>
    <col min="12031" max="12031" width="11.44140625" style="5"/>
    <col min="12032" max="12032" width="11.5546875" style="5" customWidth="1"/>
    <col min="12033" max="12033" width="6.5546875" style="5" customWidth="1"/>
    <col min="12034" max="12034" width="17.5546875" style="5" bestFit="1" customWidth="1"/>
    <col min="12035" max="12036" width="19.109375" style="5" bestFit="1" customWidth="1"/>
    <col min="12037" max="12037" width="16.109375" style="5" bestFit="1" customWidth="1"/>
    <col min="12038" max="12038" width="1.6640625" style="5" customWidth="1"/>
    <col min="12039" max="12262" width="11.44140625" style="5"/>
    <col min="12263" max="12270" width="0" style="5" hidden="1" customWidth="1"/>
    <col min="12271" max="12271" width="10.109375" style="5" customWidth="1"/>
    <col min="12272" max="12272" width="59.6640625" style="5" customWidth="1"/>
    <col min="12273" max="12273" width="18.44140625" style="5" customWidth="1"/>
    <col min="12274" max="12274" width="18.88671875" style="5" customWidth="1"/>
    <col min="12275" max="12276" width="18.109375" style="5" customWidth="1"/>
    <col min="12277" max="12277" width="17.5546875" style="5" customWidth="1"/>
    <col min="12278" max="12278" width="2.5546875" style="5" customWidth="1"/>
    <col min="12279" max="12279" width="19" style="5" customWidth="1"/>
    <col min="12280" max="12280" width="12.5546875" style="5" customWidth="1"/>
    <col min="12281" max="12281" width="13.88671875" style="5" customWidth="1"/>
    <col min="12282" max="12282" width="11.5546875" style="5" customWidth="1"/>
    <col min="12283" max="12283" width="11.44140625" style="5"/>
    <col min="12284" max="12284" width="20.109375" style="5" customWidth="1"/>
    <col min="12285" max="12285" width="11.44140625" style="5"/>
    <col min="12286" max="12286" width="15.109375" style="5" customWidth="1"/>
    <col min="12287" max="12287" width="11.44140625" style="5"/>
    <col min="12288" max="12288" width="11.5546875" style="5" customWidth="1"/>
    <col min="12289" max="12289" width="6.5546875" style="5" customWidth="1"/>
    <col min="12290" max="12290" width="17.5546875" style="5" bestFit="1" customWidth="1"/>
    <col min="12291" max="12292" width="19.109375" style="5" bestFit="1" customWidth="1"/>
    <col min="12293" max="12293" width="16.109375" style="5" bestFit="1" customWidth="1"/>
    <col min="12294" max="12294" width="1.6640625" style="5" customWidth="1"/>
    <col min="12295" max="12518" width="11.44140625" style="5"/>
    <col min="12519" max="12526" width="0" style="5" hidden="1" customWidth="1"/>
    <col min="12527" max="12527" width="10.109375" style="5" customWidth="1"/>
    <col min="12528" max="12528" width="59.6640625" style="5" customWidth="1"/>
    <col min="12529" max="12529" width="18.44140625" style="5" customWidth="1"/>
    <col min="12530" max="12530" width="18.88671875" style="5" customWidth="1"/>
    <col min="12531" max="12532" width="18.109375" style="5" customWidth="1"/>
    <col min="12533" max="12533" width="17.5546875" style="5" customWidth="1"/>
    <col min="12534" max="12534" width="2.5546875" style="5" customWidth="1"/>
    <col min="12535" max="12535" width="19" style="5" customWidth="1"/>
    <col min="12536" max="12536" width="12.5546875" style="5" customWidth="1"/>
    <col min="12537" max="12537" width="13.88671875" style="5" customWidth="1"/>
    <col min="12538" max="12538" width="11.5546875" style="5" customWidth="1"/>
    <col min="12539" max="12539" width="11.44140625" style="5"/>
    <col min="12540" max="12540" width="20.109375" style="5" customWidth="1"/>
    <col min="12541" max="12541" width="11.44140625" style="5"/>
    <col min="12542" max="12542" width="15.109375" style="5" customWidth="1"/>
    <col min="12543" max="12543" width="11.44140625" style="5"/>
    <col min="12544" max="12544" width="11.5546875" style="5" customWidth="1"/>
    <col min="12545" max="12545" width="6.5546875" style="5" customWidth="1"/>
    <col min="12546" max="12546" width="17.5546875" style="5" bestFit="1" customWidth="1"/>
    <col min="12547" max="12548" width="19.109375" style="5" bestFit="1" customWidth="1"/>
    <col min="12549" max="12549" width="16.109375" style="5" bestFit="1" customWidth="1"/>
    <col min="12550" max="12550" width="1.6640625" style="5" customWidth="1"/>
    <col min="12551" max="12774" width="11.44140625" style="5"/>
    <col min="12775" max="12782" width="0" style="5" hidden="1" customWidth="1"/>
    <col min="12783" max="12783" width="10.109375" style="5" customWidth="1"/>
    <col min="12784" max="12784" width="59.6640625" style="5" customWidth="1"/>
    <col min="12785" max="12785" width="18.44140625" style="5" customWidth="1"/>
    <col min="12786" max="12786" width="18.88671875" style="5" customWidth="1"/>
    <col min="12787" max="12788" width="18.109375" style="5" customWidth="1"/>
    <col min="12789" max="12789" width="17.5546875" style="5" customWidth="1"/>
    <col min="12790" max="12790" width="2.5546875" style="5" customWidth="1"/>
    <col min="12791" max="12791" width="19" style="5" customWidth="1"/>
    <col min="12792" max="12792" width="12.5546875" style="5" customWidth="1"/>
    <col min="12793" max="12793" width="13.88671875" style="5" customWidth="1"/>
    <col min="12794" max="12794" width="11.5546875" style="5" customWidth="1"/>
    <col min="12795" max="12795" width="11.44140625" style="5"/>
    <col min="12796" max="12796" width="20.109375" style="5" customWidth="1"/>
    <col min="12797" max="12797" width="11.44140625" style="5"/>
    <col min="12798" max="12798" width="15.109375" style="5" customWidth="1"/>
    <col min="12799" max="12799" width="11.44140625" style="5"/>
    <col min="12800" max="12800" width="11.5546875" style="5" customWidth="1"/>
    <col min="12801" max="12801" width="6.5546875" style="5" customWidth="1"/>
    <col min="12802" max="12802" width="17.5546875" style="5" bestFit="1" customWidth="1"/>
    <col min="12803" max="12804" width="19.109375" style="5" bestFit="1" customWidth="1"/>
    <col min="12805" max="12805" width="16.109375" style="5" bestFit="1" customWidth="1"/>
    <col min="12806" max="12806" width="1.6640625" style="5" customWidth="1"/>
    <col min="12807" max="13030" width="11.44140625" style="5"/>
    <col min="13031" max="13038" width="0" style="5" hidden="1" customWidth="1"/>
    <col min="13039" max="13039" width="10.109375" style="5" customWidth="1"/>
    <col min="13040" max="13040" width="59.6640625" style="5" customWidth="1"/>
    <col min="13041" max="13041" width="18.44140625" style="5" customWidth="1"/>
    <col min="13042" max="13042" width="18.88671875" style="5" customWidth="1"/>
    <col min="13043" max="13044" width="18.109375" style="5" customWidth="1"/>
    <col min="13045" max="13045" width="17.5546875" style="5" customWidth="1"/>
    <col min="13046" max="13046" width="2.5546875" style="5" customWidth="1"/>
    <col min="13047" max="13047" width="19" style="5" customWidth="1"/>
    <col min="13048" max="13048" width="12.5546875" style="5" customWidth="1"/>
    <col min="13049" max="13049" width="13.88671875" style="5" customWidth="1"/>
    <col min="13050" max="13050" width="11.5546875" style="5" customWidth="1"/>
    <col min="13051" max="13051" width="11.44140625" style="5"/>
    <col min="13052" max="13052" width="20.109375" style="5" customWidth="1"/>
    <col min="13053" max="13053" width="11.44140625" style="5"/>
    <col min="13054" max="13054" width="15.109375" style="5" customWidth="1"/>
    <col min="13055" max="13055" width="11.44140625" style="5"/>
    <col min="13056" max="13056" width="11.5546875" style="5" customWidth="1"/>
    <col min="13057" max="13057" width="6.5546875" style="5" customWidth="1"/>
    <col min="13058" max="13058" width="17.5546875" style="5" bestFit="1" customWidth="1"/>
    <col min="13059" max="13060" width="19.109375" style="5" bestFit="1" customWidth="1"/>
    <col min="13061" max="13061" width="16.109375" style="5" bestFit="1" customWidth="1"/>
    <col min="13062" max="13062" width="1.6640625" style="5" customWidth="1"/>
    <col min="13063" max="13286" width="11.44140625" style="5"/>
    <col min="13287" max="13294" width="0" style="5" hidden="1" customWidth="1"/>
    <col min="13295" max="13295" width="10.109375" style="5" customWidth="1"/>
    <col min="13296" max="13296" width="59.6640625" style="5" customWidth="1"/>
    <col min="13297" max="13297" width="18.44140625" style="5" customWidth="1"/>
    <col min="13298" max="13298" width="18.88671875" style="5" customWidth="1"/>
    <col min="13299" max="13300" width="18.109375" style="5" customWidth="1"/>
    <col min="13301" max="13301" width="17.5546875" style="5" customWidth="1"/>
    <col min="13302" max="13302" width="2.5546875" style="5" customWidth="1"/>
    <col min="13303" max="13303" width="19" style="5" customWidth="1"/>
    <col min="13304" max="13304" width="12.5546875" style="5" customWidth="1"/>
    <col min="13305" max="13305" width="13.88671875" style="5" customWidth="1"/>
    <col min="13306" max="13306" width="11.5546875" style="5" customWidth="1"/>
    <col min="13307" max="13307" width="11.44140625" style="5"/>
    <col min="13308" max="13308" width="20.109375" style="5" customWidth="1"/>
    <col min="13309" max="13309" width="11.44140625" style="5"/>
    <col min="13310" max="13310" width="15.109375" style="5" customWidth="1"/>
    <col min="13311" max="13311" width="11.44140625" style="5"/>
    <col min="13312" max="13312" width="11.5546875" style="5" customWidth="1"/>
    <col min="13313" max="13313" width="6.5546875" style="5" customWidth="1"/>
    <col min="13314" max="13314" width="17.5546875" style="5" bestFit="1" customWidth="1"/>
    <col min="13315" max="13316" width="19.109375" style="5" bestFit="1" customWidth="1"/>
    <col min="13317" max="13317" width="16.109375" style="5" bestFit="1" customWidth="1"/>
    <col min="13318" max="13318" width="1.6640625" style="5" customWidth="1"/>
    <col min="13319" max="13542" width="11.44140625" style="5"/>
    <col min="13543" max="13550" width="0" style="5" hidden="1" customWidth="1"/>
    <col min="13551" max="13551" width="10.109375" style="5" customWidth="1"/>
    <col min="13552" max="13552" width="59.6640625" style="5" customWidth="1"/>
    <col min="13553" max="13553" width="18.44140625" style="5" customWidth="1"/>
    <col min="13554" max="13554" width="18.88671875" style="5" customWidth="1"/>
    <col min="13555" max="13556" width="18.109375" style="5" customWidth="1"/>
    <col min="13557" max="13557" width="17.5546875" style="5" customWidth="1"/>
    <col min="13558" max="13558" width="2.5546875" style="5" customWidth="1"/>
    <col min="13559" max="13559" width="19" style="5" customWidth="1"/>
    <col min="13560" max="13560" width="12.5546875" style="5" customWidth="1"/>
    <col min="13561" max="13561" width="13.88671875" style="5" customWidth="1"/>
    <col min="13562" max="13562" width="11.5546875" style="5" customWidth="1"/>
    <col min="13563" max="13563" width="11.44140625" style="5"/>
    <col min="13564" max="13564" width="20.109375" style="5" customWidth="1"/>
    <col min="13565" max="13565" width="11.44140625" style="5"/>
    <col min="13566" max="13566" width="15.109375" style="5" customWidth="1"/>
    <col min="13567" max="13567" width="11.44140625" style="5"/>
    <col min="13568" max="13568" width="11.5546875" style="5" customWidth="1"/>
    <col min="13569" max="13569" width="6.5546875" style="5" customWidth="1"/>
    <col min="13570" max="13570" width="17.5546875" style="5" bestFit="1" customWidth="1"/>
    <col min="13571" max="13572" width="19.109375" style="5" bestFit="1" customWidth="1"/>
    <col min="13573" max="13573" width="16.109375" style="5" bestFit="1" customWidth="1"/>
    <col min="13574" max="13574" width="1.6640625" style="5" customWidth="1"/>
    <col min="13575" max="13798" width="11.44140625" style="5"/>
    <col min="13799" max="13806" width="0" style="5" hidden="1" customWidth="1"/>
    <col min="13807" max="13807" width="10.109375" style="5" customWidth="1"/>
    <col min="13808" max="13808" width="59.6640625" style="5" customWidth="1"/>
    <col min="13809" max="13809" width="18.44140625" style="5" customWidth="1"/>
    <col min="13810" max="13810" width="18.88671875" style="5" customWidth="1"/>
    <col min="13811" max="13812" width="18.109375" style="5" customWidth="1"/>
    <col min="13813" max="13813" width="17.5546875" style="5" customWidth="1"/>
    <col min="13814" max="13814" width="2.5546875" style="5" customWidth="1"/>
    <col min="13815" max="13815" width="19" style="5" customWidth="1"/>
    <col min="13816" max="13816" width="12.5546875" style="5" customWidth="1"/>
    <col min="13817" max="13817" width="13.88671875" style="5" customWidth="1"/>
    <col min="13818" max="13818" width="11.5546875" style="5" customWidth="1"/>
    <col min="13819" max="13819" width="11.44140625" style="5"/>
    <col min="13820" max="13820" width="20.109375" style="5" customWidth="1"/>
    <col min="13821" max="13821" width="11.44140625" style="5"/>
    <col min="13822" max="13822" width="15.109375" style="5" customWidth="1"/>
    <col min="13823" max="13823" width="11.44140625" style="5"/>
    <col min="13824" max="13824" width="11.5546875" style="5" customWidth="1"/>
    <col min="13825" max="13825" width="6.5546875" style="5" customWidth="1"/>
    <col min="13826" max="13826" width="17.5546875" style="5" bestFit="1" customWidth="1"/>
    <col min="13827" max="13828" width="19.109375" style="5" bestFit="1" customWidth="1"/>
    <col min="13829" max="13829" width="16.109375" style="5" bestFit="1" customWidth="1"/>
    <col min="13830" max="13830" width="1.6640625" style="5" customWidth="1"/>
    <col min="13831" max="14054" width="11.44140625" style="5"/>
    <col min="14055" max="14062" width="0" style="5" hidden="1" customWidth="1"/>
    <col min="14063" max="14063" width="10.109375" style="5" customWidth="1"/>
    <col min="14064" max="14064" width="59.6640625" style="5" customWidth="1"/>
    <col min="14065" max="14065" width="18.44140625" style="5" customWidth="1"/>
    <col min="14066" max="14066" width="18.88671875" style="5" customWidth="1"/>
    <col min="14067" max="14068" width="18.109375" style="5" customWidth="1"/>
    <col min="14069" max="14069" width="17.5546875" style="5" customWidth="1"/>
    <col min="14070" max="14070" width="2.5546875" style="5" customWidth="1"/>
    <col min="14071" max="14071" width="19" style="5" customWidth="1"/>
    <col min="14072" max="14072" width="12.5546875" style="5" customWidth="1"/>
    <col min="14073" max="14073" width="13.88671875" style="5" customWidth="1"/>
    <col min="14074" max="14074" width="11.5546875" style="5" customWidth="1"/>
    <col min="14075" max="14075" width="11.44140625" style="5"/>
    <col min="14076" max="14076" width="20.109375" style="5" customWidth="1"/>
    <col min="14077" max="14077" width="11.44140625" style="5"/>
    <col min="14078" max="14078" width="15.109375" style="5" customWidth="1"/>
    <col min="14079" max="14079" width="11.44140625" style="5"/>
    <col min="14080" max="14080" width="11.5546875" style="5" customWidth="1"/>
    <col min="14081" max="14081" width="6.5546875" style="5" customWidth="1"/>
    <col min="14082" max="14082" width="17.5546875" style="5" bestFit="1" customWidth="1"/>
    <col min="14083" max="14084" width="19.109375" style="5" bestFit="1" customWidth="1"/>
    <col min="14085" max="14085" width="16.109375" style="5" bestFit="1" customWidth="1"/>
    <col min="14086" max="14086" width="1.6640625" style="5" customWidth="1"/>
    <col min="14087" max="14310" width="11.44140625" style="5"/>
    <col min="14311" max="14318" width="0" style="5" hidden="1" customWidth="1"/>
    <col min="14319" max="14319" width="10.109375" style="5" customWidth="1"/>
    <col min="14320" max="14320" width="59.6640625" style="5" customWidth="1"/>
    <col min="14321" max="14321" width="18.44140625" style="5" customWidth="1"/>
    <col min="14322" max="14322" width="18.88671875" style="5" customWidth="1"/>
    <col min="14323" max="14324" width="18.109375" style="5" customWidth="1"/>
    <col min="14325" max="14325" width="17.5546875" style="5" customWidth="1"/>
    <col min="14326" max="14326" width="2.5546875" style="5" customWidth="1"/>
    <col min="14327" max="14327" width="19" style="5" customWidth="1"/>
    <col min="14328" max="14328" width="12.5546875" style="5" customWidth="1"/>
    <col min="14329" max="14329" width="13.88671875" style="5" customWidth="1"/>
    <col min="14330" max="14330" width="11.5546875" style="5" customWidth="1"/>
    <col min="14331" max="14331" width="11.44140625" style="5"/>
    <col min="14332" max="14332" width="20.109375" style="5" customWidth="1"/>
    <col min="14333" max="14333" width="11.44140625" style="5"/>
    <col min="14334" max="14334" width="15.109375" style="5" customWidth="1"/>
    <col min="14335" max="14335" width="11.44140625" style="5"/>
    <col min="14336" max="14336" width="11.5546875" style="5" customWidth="1"/>
    <col min="14337" max="14337" width="6.5546875" style="5" customWidth="1"/>
    <col min="14338" max="14338" width="17.5546875" style="5" bestFit="1" customWidth="1"/>
    <col min="14339" max="14340" width="19.109375" style="5" bestFit="1" customWidth="1"/>
    <col min="14341" max="14341" width="16.109375" style="5" bestFit="1" customWidth="1"/>
    <col min="14342" max="14342" width="1.6640625" style="5" customWidth="1"/>
    <col min="14343" max="14566" width="11.44140625" style="5"/>
    <col min="14567" max="14574" width="0" style="5" hidden="1" customWidth="1"/>
    <col min="14575" max="14575" width="10.109375" style="5" customWidth="1"/>
    <col min="14576" max="14576" width="59.6640625" style="5" customWidth="1"/>
    <col min="14577" max="14577" width="18.44140625" style="5" customWidth="1"/>
    <col min="14578" max="14578" width="18.88671875" style="5" customWidth="1"/>
    <col min="14579" max="14580" width="18.109375" style="5" customWidth="1"/>
    <col min="14581" max="14581" width="17.5546875" style="5" customWidth="1"/>
    <col min="14582" max="14582" width="2.5546875" style="5" customWidth="1"/>
    <col min="14583" max="14583" width="19" style="5" customWidth="1"/>
    <col min="14584" max="14584" width="12.5546875" style="5" customWidth="1"/>
    <col min="14585" max="14585" width="13.88671875" style="5" customWidth="1"/>
    <col min="14586" max="14586" width="11.5546875" style="5" customWidth="1"/>
    <col min="14587" max="14587" width="11.44140625" style="5"/>
    <col min="14588" max="14588" width="20.109375" style="5" customWidth="1"/>
    <col min="14589" max="14589" width="11.44140625" style="5"/>
    <col min="14590" max="14590" width="15.109375" style="5" customWidth="1"/>
    <col min="14591" max="14591" width="11.44140625" style="5"/>
    <col min="14592" max="14592" width="11.5546875" style="5" customWidth="1"/>
    <col min="14593" max="14593" width="6.5546875" style="5" customWidth="1"/>
    <col min="14594" max="14594" width="17.5546875" style="5" bestFit="1" customWidth="1"/>
    <col min="14595" max="14596" width="19.109375" style="5" bestFit="1" customWidth="1"/>
    <col min="14597" max="14597" width="16.109375" style="5" bestFit="1" customWidth="1"/>
    <col min="14598" max="14598" width="1.6640625" style="5" customWidth="1"/>
    <col min="14599" max="14822" width="11.44140625" style="5"/>
    <col min="14823" max="14830" width="0" style="5" hidden="1" customWidth="1"/>
    <col min="14831" max="14831" width="10.109375" style="5" customWidth="1"/>
    <col min="14832" max="14832" width="59.6640625" style="5" customWidth="1"/>
    <col min="14833" max="14833" width="18.44140625" style="5" customWidth="1"/>
    <col min="14834" max="14834" width="18.88671875" style="5" customWidth="1"/>
    <col min="14835" max="14836" width="18.109375" style="5" customWidth="1"/>
    <col min="14837" max="14837" width="17.5546875" style="5" customWidth="1"/>
    <col min="14838" max="14838" width="2.5546875" style="5" customWidth="1"/>
    <col min="14839" max="14839" width="19" style="5" customWidth="1"/>
    <col min="14840" max="14840" width="12.5546875" style="5" customWidth="1"/>
    <col min="14841" max="14841" width="13.88671875" style="5" customWidth="1"/>
    <col min="14842" max="14842" width="11.5546875" style="5" customWidth="1"/>
    <col min="14843" max="14843" width="11.44140625" style="5"/>
    <col min="14844" max="14844" width="20.109375" style="5" customWidth="1"/>
    <col min="14845" max="14845" width="11.44140625" style="5"/>
    <col min="14846" max="14846" width="15.109375" style="5" customWidth="1"/>
    <col min="14847" max="14847" width="11.44140625" style="5"/>
    <col min="14848" max="14848" width="11.5546875" style="5" customWidth="1"/>
    <col min="14849" max="14849" width="6.5546875" style="5" customWidth="1"/>
    <col min="14850" max="14850" width="17.5546875" style="5" bestFit="1" customWidth="1"/>
    <col min="14851" max="14852" width="19.109375" style="5" bestFit="1" customWidth="1"/>
    <col min="14853" max="14853" width="16.109375" style="5" bestFit="1" customWidth="1"/>
    <col min="14854" max="14854" width="1.6640625" style="5" customWidth="1"/>
    <col min="14855" max="15078" width="11.44140625" style="5"/>
    <col min="15079" max="15086" width="0" style="5" hidden="1" customWidth="1"/>
    <col min="15087" max="15087" width="10.109375" style="5" customWidth="1"/>
    <col min="15088" max="15088" width="59.6640625" style="5" customWidth="1"/>
    <col min="15089" max="15089" width="18.44140625" style="5" customWidth="1"/>
    <col min="15090" max="15090" width="18.88671875" style="5" customWidth="1"/>
    <col min="15091" max="15092" width="18.109375" style="5" customWidth="1"/>
    <col min="15093" max="15093" width="17.5546875" style="5" customWidth="1"/>
    <col min="15094" max="15094" width="2.5546875" style="5" customWidth="1"/>
    <col min="15095" max="15095" width="19" style="5" customWidth="1"/>
    <col min="15096" max="15096" width="12.5546875" style="5" customWidth="1"/>
    <col min="15097" max="15097" width="13.88671875" style="5" customWidth="1"/>
    <col min="15098" max="15098" width="11.5546875" style="5" customWidth="1"/>
    <col min="15099" max="15099" width="11.44140625" style="5"/>
    <col min="15100" max="15100" width="20.109375" style="5" customWidth="1"/>
    <col min="15101" max="15101" width="11.44140625" style="5"/>
    <col min="15102" max="15102" width="15.109375" style="5" customWidth="1"/>
    <col min="15103" max="15103" width="11.44140625" style="5"/>
    <col min="15104" max="15104" width="11.5546875" style="5" customWidth="1"/>
    <col min="15105" max="15105" width="6.5546875" style="5" customWidth="1"/>
    <col min="15106" max="15106" width="17.5546875" style="5" bestFit="1" customWidth="1"/>
    <col min="15107" max="15108" width="19.109375" style="5" bestFit="1" customWidth="1"/>
    <col min="15109" max="15109" width="16.109375" style="5" bestFit="1" customWidth="1"/>
    <col min="15110" max="15110" width="1.6640625" style="5" customWidth="1"/>
    <col min="15111" max="15334" width="11.44140625" style="5"/>
    <col min="15335" max="15342" width="0" style="5" hidden="1" customWidth="1"/>
    <col min="15343" max="15343" width="10.109375" style="5" customWidth="1"/>
    <col min="15344" max="15344" width="59.6640625" style="5" customWidth="1"/>
    <col min="15345" max="15345" width="18.44140625" style="5" customWidth="1"/>
    <col min="15346" max="15346" width="18.88671875" style="5" customWidth="1"/>
    <col min="15347" max="15348" width="18.109375" style="5" customWidth="1"/>
    <col min="15349" max="15349" width="17.5546875" style="5" customWidth="1"/>
    <col min="15350" max="15350" width="2.5546875" style="5" customWidth="1"/>
    <col min="15351" max="15351" width="19" style="5" customWidth="1"/>
    <col min="15352" max="15352" width="12.5546875" style="5" customWidth="1"/>
    <col min="15353" max="15353" width="13.88671875" style="5" customWidth="1"/>
    <col min="15354" max="15354" width="11.5546875" style="5" customWidth="1"/>
    <col min="15355" max="15355" width="11.44140625" style="5"/>
    <col min="15356" max="15356" width="20.109375" style="5" customWidth="1"/>
    <col min="15357" max="15357" width="11.44140625" style="5"/>
    <col min="15358" max="15358" width="15.109375" style="5" customWidth="1"/>
    <col min="15359" max="15359" width="11.44140625" style="5"/>
    <col min="15360" max="15360" width="11.5546875" style="5" customWidth="1"/>
    <col min="15361" max="15361" width="6.5546875" style="5" customWidth="1"/>
    <col min="15362" max="15362" width="17.5546875" style="5" bestFit="1" customWidth="1"/>
    <col min="15363" max="15364" width="19.109375" style="5" bestFit="1" customWidth="1"/>
    <col min="15365" max="15365" width="16.109375" style="5" bestFit="1" customWidth="1"/>
    <col min="15366" max="15366" width="1.6640625" style="5" customWidth="1"/>
    <col min="15367" max="15590" width="11.44140625" style="5"/>
    <col min="15591" max="15598" width="0" style="5" hidden="1" customWidth="1"/>
    <col min="15599" max="15599" width="10.109375" style="5" customWidth="1"/>
    <col min="15600" max="15600" width="59.6640625" style="5" customWidth="1"/>
    <col min="15601" max="15601" width="18.44140625" style="5" customWidth="1"/>
    <col min="15602" max="15602" width="18.88671875" style="5" customWidth="1"/>
    <col min="15603" max="15604" width="18.109375" style="5" customWidth="1"/>
    <col min="15605" max="15605" width="17.5546875" style="5" customWidth="1"/>
    <col min="15606" max="15606" width="2.5546875" style="5" customWidth="1"/>
    <col min="15607" max="15607" width="19" style="5" customWidth="1"/>
    <col min="15608" max="15608" width="12.5546875" style="5" customWidth="1"/>
    <col min="15609" max="15609" width="13.88671875" style="5" customWidth="1"/>
    <col min="15610" max="15610" width="11.5546875" style="5" customWidth="1"/>
    <col min="15611" max="15611" width="11.44140625" style="5"/>
    <col min="15612" max="15612" width="20.109375" style="5" customWidth="1"/>
    <col min="15613" max="15613" width="11.44140625" style="5"/>
    <col min="15614" max="15614" width="15.109375" style="5" customWidth="1"/>
    <col min="15615" max="15615" width="11.44140625" style="5"/>
    <col min="15616" max="15616" width="11.5546875" style="5" customWidth="1"/>
    <col min="15617" max="15617" width="6.5546875" style="5" customWidth="1"/>
    <col min="15618" max="15618" width="17.5546875" style="5" bestFit="1" customWidth="1"/>
    <col min="15619" max="15620" width="19.109375" style="5" bestFit="1" customWidth="1"/>
    <col min="15621" max="15621" width="16.109375" style="5" bestFit="1" customWidth="1"/>
    <col min="15622" max="15622" width="1.6640625" style="5" customWidth="1"/>
    <col min="15623" max="15846" width="11.44140625" style="5"/>
    <col min="15847" max="15854" width="0" style="5" hidden="1" customWidth="1"/>
    <col min="15855" max="15855" width="10.109375" style="5" customWidth="1"/>
    <col min="15856" max="15856" width="59.6640625" style="5" customWidth="1"/>
    <col min="15857" max="15857" width="18.44140625" style="5" customWidth="1"/>
    <col min="15858" max="15858" width="18.88671875" style="5" customWidth="1"/>
    <col min="15859" max="15860" width="18.109375" style="5" customWidth="1"/>
    <col min="15861" max="15861" width="17.5546875" style="5" customWidth="1"/>
    <col min="15862" max="15862" width="2.5546875" style="5" customWidth="1"/>
    <col min="15863" max="15863" width="19" style="5" customWidth="1"/>
    <col min="15864" max="15864" width="12.5546875" style="5" customWidth="1"/>
    <col min="15865" max="15865" width="13.88671875" style="5" customWidth="1"/>
    <col min="15866" max="15866" width="11.5546875" style="5" customWidth="1"/>
    <col min="15867" max="15867" width="11.44140625" style="5"/>
    <col min="15868" max="15868" width="20.109375" style="5" customWidth="1"/>
    <col min="15869" max="15869" width="11.44140625" style="5"/>
    <col min="15870" max="15870" width="15.109375" style="5" customWidth="1"/>
    <col min="15871" max="15871" width="11.44140625" style="5"/>
    <col min="15872" max="15872" width="11.5546875" style="5" customWidth="1"/>
    <col min="15873" max="15873" width="6.5546875" style="5" customWidth="1"/>
    <col min="15874" max="15874" width="17.5546875" style="5" bestFit="1" customWidth="1"/>
    <col min="15875" max="15876" width="19.109375" style="5" bestFit="1" customWidth="1"/>
    <col min="15877" max="15877" width="16.109375" style="5" bestFit="1" customWidth="1"/>
    <col min="15878" max="15878" width="1.6640625" style="5" customWidth="1"/>
    <col min="15879" max="16102" width="11.44140625" style="5"/>
    <col min="16103" max="16110" width="0" style="5" hidden="1" customWidth="1"/>
    <col min="16111" max="16111" width="10.109375" style="5" customWidth="1"/>
    <col min="16112" max="16112" width="59.6640625" style="5" customWidth="1"/>
    <col min="16113" max="16113" width="18.44140625" style="5" customWidth="1"/>
    <col min="16114" max="16114" width="18.88671875" style="5" customWidth="1"/>
    <col min="16115" max="16116" width="18.109375" style="5" customWidth="1"/>
    <col min="16117" max="16117" width="17.5546875" style="5" customWidth="1"/>
    <col min="16118" max="16118" width="2.5546875" style="5" customWidth="1"/>
    <col min="16119" max="16119" width="19" style="5" customWidth="1"/>
    <col min="16120" max="16120" width="12.5546875" style="5" customWidth="1"/>
    <col min="16121" max="16121" width="13.88671875" style="5" customWidth="1"/>
    <col min="16122" max="16122" width="11.5546875" style="5" customWidth="1"/>
    <col min="16123" max="16123" width="11.44140625" style="5"/>
    <col min="16124" max="16124" width="20.109375" style="5" customWidth="1"/>
    <col min="16125" max="16125" width="11.44140625" style="5"/>
    <col min="16126" max="16126" width="15.109375" style="5" customWidth="1"/>
    <col min="16127" max="16127" width="11.44140625" style="5"/>
    <col min="16128" max="16128" width="11.5546875" style="5" customWidth="1"/>
    <col min="16129" max="16129" width="6.5546875" style="5" customWidth="1"/>
    <col min="16130" max="16130" width="17.5546875" style="5" bestFit="1" customWidth="1"/>
    <col min="16131" max="16132" width="19.109375" style="5" bestFit="1" customWidth="1"/>
    <col min="16133" max="16133" width="16.109375" style="5" bestFit="1" customWidth="1"/>
    <col min="16134" max="16134" width="1.6640625" style="5" customWidth="1"/>
    <col min="16135" max="16384" width="11.44140625" style="5"/>
  </cols>
  <sheetData>
    <row r="2" spans="1:20" s="1" customFormat="1" ht="24" customHeight="1" x14ac:dyDescent="0.4">
      <c r="I2" s="62" t="s">
        <v>0</v>
      </c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</row>
    <row r="3" spans="1:20" s="2" customFormat="1" ht="17.399999999999999" x14ac:dyDescent="0.3">
      <c r="I3" s="62" t="s">
        <v>1</v>
      </c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</row>
    <row r="4" spans="1:20" s="3" customFormat="1" ht="16.8" x14ac:dyDescent="0.3">
      <c r="I4" s="62" t="s">
        <v>2</v>
      </c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</row>
    <row r="5" spans="1:20" s="4" customFormat="1" ht="16.8" x14ac:dyDescent="0.3">
      <c r="I5" s="62" t="s">
        <v>3</v>
      </c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</row>
    <row r="6" spans="1:20" ht="8.25" customHeight="1" x14ac:dyDescent="0.3">
      <c r="I6" s="6"/>
      <c r="J6" s="6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8.25" customHeight="1" x14ac:dyDescent="0.3">
      <c r="I7" s="6"/>
      <c r="J7" s="6"/>
      <c r="K7" s="7"/>
      <c r="L7" s="7"/>
      <c r="M7" s="7"/>
      <c r="N7" s="7"/>
      <c r="O7" s="7"/>
      <c r="P7" s="7"/>
      <c r="Q7" s="7"/>
      <c r="R7" s="7"/>
      <c r="S7" s="7"/>
      <c r="T7" s="7"/>
    </row>
    <row r="8" spans="1:20" s="8" customFormat="1" ht="21" customHeight="1" x14ac:dyDescent="0.5">
      <c r="I8" s="6"/>
      <c r="J8" s="6"/>
      <c r="K8" s="7"/>
      <c r="L8" s="63" t="s">
        <v>4</v>
      </c>
      <c r="M8" s="63"/>
      <c r="N8" s="63"/>
      <c r="O8" s="63"/>
      <c r="P8" s="9"/>
      <c r="Q8" s="63" t="s">
        <v>5</v>
      </c>
      <c r="R8" s="63"/>
      <c r="S8" s="63"/>
      <c r="T8" s="63"/>
    </row>
    <row r="9" spans="1:20" s="8" customFormat="1" ht="12.75" customHeight="1" x14ac:dyDescent="0.5">
      <c r="I9" s="6"/>
      <c r="J9" s="6"/>
      <c r="K9" s="7"/>
      <c r="L9" s="9"/>
      <c r="M9" s="9"/>
      <c r="N9" s="9"/>
      <c r="O9" s="9"/>
      <c r="P9" s="9"/>
      <c r="Q9" s="9"/>
      <c r="R9" s="9"/>
      <c r="S9" s="9"/>
      <c r="T9" s="9"/>
    </row>
    <row r="10" spans="1:20" s="14" customFormat="1" ht="68.25" customHeight="1" x14ac:dyDescent="0.3">
      <c r="A10" s="10" t="s">
        <v>6</v>
      </c>
      <c r="B10" s="10" t="s">
        <v>7</v>
      </c>
      <c r="C10" s="10" t="s">
        <v>8</v>
      </c>
      <c r="D10" s="10" t="s">
        <v>9</v>
      </c>
      <c r="E10" s="10" t="s">
        <v>10</v>
      </c>
      <c r="F10" s="10" t="s">
        <v>11</v>
      </c>
      <c r="G10" s="10" t="s">
        <v>12</v>
      </c>
      <c r="H10" s="10" t="s">
        <v>13</v>
      </c>
      <c r="I10" s="54" t="s">
        <v>14</v>
      </c>
      <c r="J10" s="55"/>
      <c r="K10" s="11" t="s">
        <v>15</v>
      </c>
      <c r="L10" s="12" t="s">
        <v>16</v>
      </c>
      <c r="M10" s="11" t="s">
        <v>17</v>
      </c>
      <c r="N10" s="12" t="s">
        <v>18</v>
      </c>
      <c r="O10" s="12" t="s">
        <v>19</v>
      </c>
      <c r="P10" s="13"/>
      <c r="Q10" s="12" t="s">
        <v>20</v>
      </c>
      <c r="R10" s="12" t="s">
        <v>21</v>
      </c>
      <c r="S10" s="12" t="s">
        <v>22</v>
      </c>
      <c r="T10" s="12" t="s">
        <v>23</v>
      </c>
    </row>
    <row r="11" spans="1:20" s="16" customFormat="1" ht="30" customHeight="1" x14ac:dyDescent="0.3">
      <c r="A11" s="15"/>
      <c r="B11" s="15"/>
      <c r="C11" s="15"/>
      <c r="D11" s="15"/>
      <c r="E11" s="15"/>
      <c r="G11" s="15"/>
      <c r="H11" s="15"/>
      <c r="I11" s="56" t="s">
        <v>24</v>
      </c>
      <c r="J11" s="57"/>
      <c r="K11" s="17">
        <f>SUBTOTAL(9,K13:K207)</f>
        <v>7321577000</v>
      </c>
      <c r="L11" s="17">
        <f>SUBTOTAL(9,L13:L207)</f>
        <v>339762100</v>
      </c>
      <c r="M11" s="18">
        <f>SUBTOTAL(9,M13:M207)</f>
        <v>2471814500</v>
      </c>
      <c r="N11" s="18">
        <f>SUBTOTAL(9,N13:N207)</f>
        <v>4083015000</v>
      </c>
      <c r="O11" s="18">
        <f>SUBTOTAL(9,O13:O207)</f>
        <v>386738400</v>
      </c>
      <c r="P11" s="19"/>
      <c r="Q11" s="17">
        <f>SUBTOTAL(9,Q13:Q207)</f>
        <v>37611000</v>
      </c>
      <c r="R11" s="17">
        <f>SUBTOTAL(9,R13:R207)</f>
        <v>1033000</v>
      </c>
      <c r="S11" s="17">
        <f>SUBTOTAL(9,S13:S207)</f>
        <v>1403000</v>
      </c>
      <c r="T11" s="17">
        <f>SUBTOTAL(9,T13:T207)</f>
        <v>200000</v>
      </c>
    </row>
    <row r="12" spans="1:20" s="21" customFormat="1" ht="26.25" customHeight="1" outlineLevel="1" x14ac:dyDescent="0.3">
      <c r="A12" s="20"/>
      <c r="C12" s="20"/>
      <c r="D12" s="20"/>
      <c r="E12" s="20"/>
      <c r="G12" s="20"/>
      <c r="H12" s="20"/>
      <c r="I12" s="58" t="s">
        <v>25</v>
      </c>
      <c r="J12" s="59"/>
      <c r="K12" s="17">
        <f>SUBTOTAL(9,K13:K193)</f>
        <v>5454209000</v>
      </c>
      <c r="L12" s="17">
        <f>SUBTOTAL(9,L13:L193)</f>
        <v>216861100</v>
      </c>
      <c r="M12" s="17">
        <f>SUBTOTAL(9,M13:M193)</f>
        <v>2097673100</v>
      </c>
      <c r="N12" s="17">
        <f>SUBTOTAL(9,N13:N193)</f>
        <v>2751255000</v>
      </c>
      <c r="O12" s="17">
        <f>SUBTOTAL(9,O13:O193)</f>
        <v>348408800</v>
      </c>
      <c r="P12" s="19"/>
      <c r="Q12" s="17">
        <f>SUBTOTAL(9,Q13:Q193)</f>
        <v>37611000</v>
      </c>
      <c r="R12" s="17">
        <f>SUBTOTAL(9,R13:R193)</f>
        <v>937000</v>
      </c>
      <c r="S12" s="17">
        <f>SUBTOTAL(9,S13:S193)</f>
        <v>1263000</v>
      </c>
      <c r="T12" s="17">
        <f>SUBTOTAL(9,T13:T193)</f>
        <v>200000</v>
      </c>
    </row>
    <row r="13" spans="1:20" s="23" customFormat="1" ht="20.100000000000001" customHeight="1" outlineLevel="2" x14ac:dyDescent="0.3">
      <c r="A13" s="22"/>
      <c r="B13" s="22"/>
      <c r="C13" s="22"/>
      <c r="E13" s="22"/>
      <c r="G13" s="22"/>
      <c r="H13" s="22"/>
      <c r="I13" s="60" t="s">
        <v>26</v>
      </c>
      <c r="J13" s="61"/>
      <c r="K13" s="17">
        <f>SUBTOTAL(9,K14:K167)</f>
        <v>2568793600</v>
      </c>
      <c r="L13" s="17">
        <f>SUBTOTAL(9,L14:L167)</f>
        <v>216861100</v>
      </c>
      <c r="M13" s="17">
        <f>SUBTOTAL(9,M14:M167)</f>
        <v>2041168000</v>
      </c>
      <c r="N13" s="17">
        <f>SUBTOTAL(9,N14:N167)</f>
        <v>0</v>
      </c>
      <c r="O13" s="17">
        <f>SUBTOTAL(9,O14:O167)</f>
        <v>308564500</v>
      </c>
      <c r="P13" s="19"/>
      <c r="Q13" s="17">
        <f>SUBTOTAL(9,Q14:Q167)</f>
        <v>0</v>
      </c>
      <c r="R13" s="17">
        <f>SUBTOTAL(9,R14:R167)</f>
        <v>937000</v>
      </c>
      <c r="S13" s="17">
        <f>SUBTOTAL(9,S14:S167)</f>
        <v>1263000</v>
      </c>
      <c r="T13" s="17">
        <f>SUBTOTAL(9,T14:T167)</f>
        <v>0</v>
      </c>
    </row>
    <row r="14" spans="1:20" s="25" customFormat="1" ht="20.100000000000001" customHeight="1" outlineLevel="3" x14ac:dyDescent="0.25">
      <c r="A14" s="24"/>
      <c r="B14" s="24"/>
      <c r="C14" s="24"/>
      <c r="D14" s="24"/>
      <c r="E14" s="24"/>
      <c r="G14" s="24"/>
      <c r="H14" s="24"/>
      <c r="I14" s="50" t="s">
        <v>27</v>
      </c>
      <c r="J14" s="51"/>
      <c r="K14" s="26">
        <f>SUBTOTAL(9,K15:K38)</f>
        <v>1431488000</v>
      </c>
      <c r="L14" s="26">
        <f>SUBTOTAL(9,L15:L38)</f>
        <v>135672100</v>
      </c>
      <c r="M14" s="26">
        <f>SUBTOTAL(9,M15:M38)</f>
        <v>1122738198</v>
      </c>
      <c r="N14" s="26">
        <f>SUBTOTAL(9,N15:N38)</f>
        <v>0</v>
      </c>
      <c r="O14" s="26">
        <f>SUBTOTAL(9,O15:O38)</f>
        <v>171538902</v>
      </c>
      <c r="P14" s="27"/>
      <c r="Q14" s="26">
        <f>SUBTOTAL(9,Q15:Q38)</f>
        <v>0</v>
      </c>
      <c r="R14" s="26">
        <f>SUBTOTAL(9,R15:R38)</f>
        <v>680700</v>
      </c>
      <c r="S14" s="26">
        <f>SUBTOTAL(9,S15:S38)</f>
        <v>858100</v>
      </c>
      <c r="T14" s="26">
        <f>SUBTOTAL(9,T15:T38)</f>
        <v>0</v>
      </c>
    </row>
    <row r="15" spans="1:20" s="32" customFormat="1" ht="17.100000000000001" customHeight="1" outlineLevel="4" x14ac:dyDescent="0.25">
      <c r="A15" s="28" t="s">
        <v>28</v>
      </c>
      <c r="B15" s="28" t="s">
        <v>25</v>
      </c>
      <c r="C15" s="28" t="s">
        <v>29</v>
      </c>
      <c r="D15" s="28" t="s">
        <v>26</v>
      </c>
      <c r="E15" s="28" t="s">
        <v>29</v>
      </c>
      <c r="F15" s="28" t="s">
        <v>30</v>
      </c>
      <c r="G15" s="28" t="s">
        <v>28</v>
      </c>
      <c r="H15" s="28" t="s">
        <v>29</v>
      </c>
      <c r="I15" s="29" t="s">
        <v>31</v>
      </c>
      <c r="J15" s="28" t="s">
        <v>32</v>
      </c>
      <c r="K15" s="30">
        <f t="shared" ref="K15:K38" si="0">SUM(L15:T15)</f>
        <v>849368452</v>
      </c>
      <c r="L15" s="30">
        <v>101051200</v>
      </c>
      <c r="M15" s="30">
        <f>654238600-7299690+1</f>
        <v>646938911</v>
      </c>
      <c r="N15" s="30">
        <v>0</v>
      </c>
      <c r="O15" s="30">
        <f>101270100-1090758-1</f>
        <v>100179341</v>
      </c>
      <c r="P15" s="31"/>
      <c r="Q15" s="30">
        <v>0</v>
      </c>
      <c r="R15" s="30">
        <v>538300</v>
      </c>
      <c r="S15" s="30">
        <v>660700</v>
      </c>
      <c r="T15" s="30">
        <v>0</v>
      </c>
    </row>
    <row r="16" spans="1:20" s="32" customFormat="1" ht="17.100000000000001" customHeight="1" outlineLevel="4" x14ac:dyDescent="0.25">
      <c r="A16" s="28" t="s">
        <v>28</v>
      </c>
      <c r="B16" s="28" t="s">
        <v>25</v>
      </c>
      <c r="C16" s="28" t="s">
        <v>29</v>
      </c>
      <c r="D16" s="28" t="s">
        <v>26</v>
      </c>
      <c r="E16" s="28" t="s">
        <v>29</v>
      </c>
      <c r="F16" s="28" t="s">
        <v>30</v>
      </c>
      <c r="G16" s="28" t="s">
        <v>28</v>
      </c>
      <c r="H16" s="28" t="s">
        <v>29</v>
      </c>
      <c r="I16" s="29" t="s">
        <v>33</v>
      </c>
      <c r="J16" s="28" t="s">
        <v>34</v>
      </c>
      <c r="K16" s="30">
        <f t="shared" si="0"/>
        <v>10631600</v>
      </c>
      <c r="L16" s="33">
        <v>917800</v>
      </c>
      <c r="M16" s="33">
        <v>8444700</v>
      </c>
      <c r="N16" s="33">
        <v>0</v>
      </c>
      <c r="O16" s="33">
        <v>1262000</v>
      </c>
      <c r="P16" s="34"/>
      <c r="Q16" s="33">
        <v>0</v>
      </c>
      <c r="R16" s="33">
        <v>0</v>
      </c>
      <c r="S16" s="33">
        <v>7100</v>
      </c>
      <c r="T16" s="33">
        <v>0</v>
      </c>
    </row>
    <row r="17" spans="1:20" s="32" customFormat="1" ht="17.100000000000001" customHeight="1" outlineLevel="4" x14ac:dyDescent="0.25">
      <c r="A17" s="28" t="s">
        <v>28</v>
      </c>
      <c r="B17" s="28" t="s">
        <v>25</v>
      </c>
      <c r="C17" s="28" t="s">
        <v>29</v>
      </c>
      <c r="D17" s="28" t="s">
        <v>26</v>
      </c>
      <c r="E17" s="28" t="s">
        <v>29</v>
      </c>
      <c r="F17" s="28" t="s">
        <v>30</v>
      </c>
      <c r="G17" s="28" t="s">
        <v>28</v>
      </c>
      <c r="H17" s="28" t="s">
        <v>29</v>
      </c>
      <c r="I17" s="29" t="s">
        <v>35</v>
      </c>
      <c r="J17" s="28" t="s">
        <v>36</v>
      </c>
      <c r="K17" s="30">
        <f t="shared" si="0"/>
        <v>4721300</v>
      </c>
      <c r="L17" s="33">
        <v>995700</v>
      </c>
      <c r="M17" s="33">
        <v>3227700</v>
      </c>
      <c r="N17" s="33">
        <v>0</v>
      </c>
      <c r="O17" s="33">
        <v>496800</v>
      </c>
      <c r="P17" s="34"/>
      <c r="Q17" s="33">
        <v>0</v>
      </c>
      <c r="R17" s="33">
        <v>500</v>
      </c>
      <c r="S17" s="33">
        <v>600</v>
      </c>
      <c r="T17" s="33">
        <v>0</v>
      </c>
    </row>
    <row r="18" spans="1:20" s="32" customFormat="1" ht="17.100000000000001" customHeight="1" outlineLevel="4" x14ac:dyDescent="0.25">
      <c r="A18" s="28" t="s">
        <v>28</v>
      </c>
      <c r="B18" s="28" t="s">
        <v>25</v>
      </c>
      <c r="C18" s="28" t="s">
        <v>29</v>
      </c>
      <c r="D18" s="28" t="s">
        <v>26</v>
      </c>
      <c r="E18" s="28" t="s">
        <v>29</v>
      </c>
      <c r="F18" s="28" t="s">
        <v>30</v>
      </c>
      <c r="G18" s="28" t="s">
        <v>28</v>
      </c>
      <c r="H18" s="28" t="s">
        <v>29</v>
      </c>
      <c r="I18" s="29" t="s">
        <v>37</v>
      </c>
      <c r="J18" s="28" t="s">
        <v>38</v>
      </c>
      <c r="K18" s="30">
        <f t="shared" si="0"/>
        <v>10239100</v>
      </c>
      <c r="L18" s="33">
        <v>17000</v>
      </c>
      <c r="M18" s="33">
        <v>8786900</v>
      </c>
      <c r="N18" s="33">
        <v>0</v>
      </c>
      <c r="O18" s="33">
        <v>1435200</v>
      </c>
      <c r="P18" s="34"/>
      <c r="Q18" s="33">
        <v>0</v>
      </c>
      <c r="R18" s="33">
        <v>0</v>
      </c>
      <c r="S18" s="33">
        <v>0</v>
      </c>
      <c r="T18" s="33">
        <v>0</v>
      </c>
    </row>
    <row r="19" spans="1:20" s="32" customFormat="1" ht="17.100000000000001" customHeight="1" outlineLevel="4" x14ac:dyDescent="0.25">
      <c r="A19" s="28" t="s">
        <v>28</v>
      </c>
      <c r="B19" s="28" t="s">
        <v>25</v>
      </c>
      <c r="C19" s="28" t="s">
        <v>29</v>
      </c>
      <c r="D19" s="28" t="s">
        <v>26</v>
      </c>
      <c r="E19" s="28" t="s">
        <v>29</v>
      </c>
      <c r="F19" s="28" t="s">
        <v>30</v>
      </c>
      <c r="G19" s="28" t="s">
        <v>28</v>
      </c>
      <c r="H19" s="28" t="s">
        <v>29</v>
      </c>
      <c r="I19" s="29" t="s">
        <v>39</v>
      </c>
      <c r="J19" s="28" t="s">
        <v>40</v>
      </c>
      <c r="K19" s="30">
        <f t="shared" si="0"/>
        <v>6029600</v>
      </c>
      <c r="L19" s="33">
        <v>34800</v>
      </c>
      <c r="M19" s="33">
        <v>4941200</v>
      </c>
      <c r="N19" s="33">
        <v>0</v>
      </c>
      <c r="O19" s="33">
        <v>1053600</v>
      </c>
      <c r="P19" s="34"/>
      <c r="Q19" s="33">
        <v>0</v>
      </c>
      <c r="R19" s="33">
        <v>0</v>
      </c>
      <c r="S19" s="33">
        <v>0</v>
      </c>
      <c r="T19" s="33">
        <v>0</v>
      </c>
    </row>
    <row r="20" spans="1:20" s="32" customFormat="1" ht="17.100000000000001" customHeight="1" outlineLevel="4" x14ac:dyDescent="0.25">
      <c r="A20" s="28" t="s">
        <v>28</v>
      </c>
      <c r="B20" s="28" t="s">
        <v>25</v>
      </c>
      <c r="C20" s="28" t="s">
        <v>29</v>
      </c>
      <c r="D20" s="28" t="s">
        <v>26</v>
      </c>
      <c r="E20" s="28" t="s">
        <v>29</v>
      </c>
      <c r="F20" s="28" t="s">
        <v>30</v>
      </c>
      <c r="G20" s="28" t="s">
        <v>28</v>
      </c>
      <c r="H20" s="28" t="s">
        <v>29</v>
      </c>
      <c r="I20" s="29" t="s">
        <v>41</v>
      </c>
      <c r="J20" s="28" t="s">
        <v>42</v>
      </c>
      <c r="K20" s="30">
        <f t="shared" si="0"/>
        <v>122932400</v>
      </c>
      <c r="L20" s="33">
        <v>110100</v>
      </c>
      <c r="M20" s="33">
        <v>107152700</v>
      </c>
      <c r="N20" s="33">
        <v>0</v>
      </c>
      <c r="O20" s="33">
        <v>15669600</v>
      </c>
      <c r="P20" s="34"/>
      <c r="Q20" s="33">
        <v>0</v>
      </c>
      <c r="R20" s="33">
        <v>0</v>
      </c>
      <c r="S20" s="33">
        <v>0</v>
      </c>
      <c r="T20" s="33">
        <v>0</v>
      </c>
    </row>
    <row r="21" spans="1:20" s="32" customFormat="1" ht="17.100000000000001" customHeight="1" outlineLevel="4" x14ac:dyDescent="0.25">
      <c r="A21" s="28" t="s">
        <v>28</v>
      </c>
      <c r="B21" s="28" t="s">
        <v>25</v>
      </c>
      <c r="C21" s="28" t="s">
        <v>29</v>
      </c>
      <c r="D21" s="28" t="s">
        <v>26</v>
      </c>
      <c r="E21" s="28" t="s">
        <v>29</v>
      </c>
      <c r="F21" s="28" t="s">
        <v>30</v>
      </c>
      <c r="G21" s="28" t="s">
        <v>28</v>
      </c>
      <c r="H21" s="28" t="s">
        <v>29</v>
      </c>
      <c r="I21" s="29" t="s">
        <v>43</v>
      </c>
      <c r="J21" s="28" t="s">
        <v>44</v>
      </c>
      <c r="K21" s="30">
        <f t="shared" si="0"/>
        <v>165000</v>
      </c>
      <c r="L21" s="33">
        <v>165000</v>
      </c>
      <c r="M21" s="33">
        <v>0</v>
      </c>
      <c r="N21" s="33">
        <v>0</v>
      </c>
      <c r="O21" s="33">
        <v>0</v>
      </c>
      <c r="P21" s="34"/>
      <c r="Q21" s="33">
        <v>0</v>
      </c>
      <c r="R21" s="33">
        <v>0</v>
      </c>
      <c r="S21" s="33">
        <v>0</v>
      </c>
      <c r="T21" s="33">
        <v>0</v>
      </c>
    </row>
    <row r="22" spans="1:20" s="32" customFormat="1" ht="17.100000000000001" customHeight="1" outlineLevel="4" x14ac:dyDescent="0.25">
      <c r="A22" s="28" t="s">
        <v>28</v>
      </c>
      <c r="B22" s="28" t="s">
        <v>25</v>
      </c>
      <c r="C22" s="28" t="s">
        <v>29</v>
      </c>
      <c r="D22" s="28" t="s">
        <v>26</v>
      </c>
      <c r="E22" s="28" t="s">
        <v>29</v>
      </c>
      <c r="F22" s="28" t="s">
        <v>30</v>
      </c>
      <c r="G22" s="28" t="s">
        <v>28</v>
      </c>
      <c r="H22" s="28" t="s">
        <v>29</v>
      </c>
      <c r="I22" s="29" t="s">
        <v>45</v>
      </c>
      <c r="J22" s="28" t="s">
        <v>46</v>
      </c>
      <c r="K22" s="30">
        <f t="shared" si="0"/>
        <v>1033800</v>
      </c>
      <c r="L22" s="33">
        <v>1033800</v>
      </c>
      <c r="M22" s="33">
        <v>0</v>
      </c>
      <c r="N22" s="33">
        <v>0</v>
      </c>
      <c r="O22" s="33">
        <v>0</v>
      </c>
      <c r="P22" s="34"/>
      <c r="Q22" s="33">
        <v>0</v>
      </c>
      <c r="R22" s="33">
        <v>0</v>
      </c>
      <c r="S22" s="33">
        <v>0</v>
      </c>
      <c r="T22" s="33">
        <v>0</v>
      </c>
    </row>
    <row r="23" spans="1:20" s="32" customFormat="1" ht="17.100000000000001" customHeight="1" outlineLevel="4" x14ac:dyDescent="0.25">
      <c r="A23" s="28" t="s">
        <v>28</v>
      </c>
      <c r="B23" s="28" t="s">
        <v>25</v>
      </c>
      <c r="C23" s="28" t="s">
        <v>29</v>
      </c>
      <c r="D23" s="28" t="s">
        <v>26</v>
      </c>
      <c r="E23" s="28" t="s">
        <v>29</v>
      </c>
      <c r="F23" s="28" t="s">
        <v>30</v>
      </c>
      <c r="G23" s="28" t="s">
        <v>28</v>
      </c>
      <c r="H23" s="28" t="s">
        <v>29</v>
      </c>
      <c r="I23" s="29" t="s">
        <v>47</v>
      </c>
      <c r="J23" s="28" t="s">
        <v>48</v>
      </c>
      <c r="K23" s="30">
        <f t="shared" si="0"/>
        <v>128500000</v>
      </c>
      <c r="L23" s="33">
        <v>1923800</v>
      </c>
      <c r="M23" s="33">
        <v>110743000</v>
      </c>
      <c r="N23" s="33">
        <v>0</v>
      </c>
      <c r="O23" s="33">
        <v>15823200</v>
      </c>
      <c r="P23" s="34"/>
      <c r="Q23" s="33">
        <v>0</v>
      </c>
      <c r="R23" s="33">
        <v>0</v>
      </c>
      <c r="S23" s="33">
        <v>10000</v>
      </c>
      <c r="T23" s="33">
        <v>0</v>
      </c>
    </row>
    <row r="24" spans="1:20" s="32" customFormat="1" ht="17.100000000000001" customHeight="1" outlineLevel="4" x14ac:dyDescent="0.25">
      <c r="A24" s="28" t="s">
        <v>28</v>
      </c>
      <c r="B24" s="28" t="s">
        <v>25</v>
      </c>
      <c r="C24" s="28" t="s">
        <v>29</v>
      </c>
      <c r="D24" s="28" t="s">
        <v>26</v>
      </c>
      <c r="E24" s="28" t="s">
        <v>29</v>
      </c>
      <c r="F24" s="28" t="s">
        <v>30</v>
      </c>
      <c r="G24" s="28" t="s">
        <v>28</v>
      </c>
      <c r="H24" s="28" t="s">
        <v>29</v>
      </c>
      <c r="I24" s="29" t="s">
        <v>49</v>
      </c>
      <c r="J24" s="28" t="s">
        <v>50</v>
      </c>
      <c r="K24" s="30">
        <f t="shared" si="0"/>
        <v>83973100</v>
      </c>
      <c r="L24" s="33">
        <v>8513300</v>
      </c>
      <c r="M24" s="33">
        <v>65300600</v>
      </c>
      <c r="N24" s="33">
        <v>0</v>
      </c>
      <c r="O24" s="33">
        <v>10058600</v>
      </c>
      <c r="P24" s="34"/>
      <c r="Q24" s="33">
        <v>0</v>
      </c>
      <c r="R24" s="33">
        <v>44900</v>
      </c>
      <c r="S24" s="33">
        <v>55700</v>
      </c>
      <c r="T24" s="33">
        <v>0</v>
      </c>
    </row>
    <row r="25" spans="1:20" s="32" customFormat="1" ht="17.100000000000001" customHeight="1" outlineLevel="4" x14ac:dyDescent="0.25">
      <c r="A25" s="28" t="s">
        <v>28</v>
      </c>
      <c r="B25" s="28" t="s">
        <v>25</v>
      </c>
      <c r="C25" s="28" t="s">
        <v>29</v>
      </c>
      <c r="D25" s="28" t="s">
        <v>26</v>
      </c>
      <c r="E25" s="28" t="s">
        <v>29</v>
      </c>
      <c r="F25" s="28" t="s">
        <v>30</v>
      </c>
      <c r="G25" s="28" t="s">
        <v>28</v>
      </c>
      <c r="H25" s="28" t="s">
        <v>29</v>
      </c>
      <c r="I25" s="29" t="s">
        <v>51</v>
      </c>
      <c r="J25" s="28" t="s">
        <v>52</v>
      </c>
      <c r="K25" s="30">
        <f t="shared" si="0"/>
        <v>149041061</v>
      </c>
      <c r="L25" s="33">
        <v>14053200</v>
      </c>
      <c r="M25" s="33">
        <f>118009700-1052386</f>
        <v>116957314</v>
      </c>
      <c r="N25" s="33">
        <v>0</v>
      </c>
      <c r="O25" s="33">
        <f>18026200-157253</f>
        <v>17868947</v>
      </c>
      <c r="P25" s="34"/>
      <c r="Q25" s="33">
        <v>0</v>
      </c>
      <c r="R25" s="33">
        <v>71600</v>
      </c>
      <c r="S25" s="33">
        <v>90000</v>
      </c>
      <c r="T25" s="33">
        <v>0</v>
      </c>
    </row>
    <row r="26" spans="1:20" s="32" customFormat="1" ht="17.100000000000001" customHeight="1" outlineLevel="4" x14ac:dyDescent="0.25">
      <c r="A26" s="28" t="s">
        <v>28</v>
      </c>
      <c r="B26" s="28" t="s">
        <v>25</v>
      </c>
      <c r="C26" s="28" t="s">
        <v>29</v>
      </c>
      <c r="D26" s="28" t="s">
        <v>26</v>
      </c>
      <c r="E26" s="28" t="s">
        <v>29</v>
      </c>
      <c r="F26" s="28" t="s">
        <v>30</v>
      </c>
      <c r="G26" s="28" t="s">
        <v>28</v>
      </c>
      <c r="H26" s="28" t="s">
        <v>29</v>
      </c>
      <c r="I26" s="29" t="s">
        <v>53</v>
      </c>
      <c r="J26" s="28" t="s">
        <v>54</v>
      </c>
      <c r="K26" s="30">
        <f t="shared" si="0"/>
        <v>16998981</v>
      </c>
      <c r="L26" s="33">
        <v>1596200</v>
      </c>
      <c r="M26" s="33">
        <f>13475300-128864</f>
        <v>13346436</v>
      </c>
      <c r="N26" s="33">
        <v>0</v>
      </c>
      <c r="O26" s="33">
        <f>2057300-19255</f>
        <v>2038045</v>
      </c>
      <c r="P26" s="34"/>
      <c r="Q26" s="33">
        <v>0</v>
      </c>
      <c r="R26" s="33">
        <v>8100</v>
      </c>
      <c r="S26" s="33">
        <v>10200</v>
      </c>
      <c r="T26" s="33">
        <v>0</v>
      </c>
    </row>
    <row r="27" spans="1:20" s="32" customFormat="1" ht="17.100000000000001" customHeight="1" outlineLevel="4" x14ac:dyDescent="0.25">
      <c r="A27" s="28" t="s">
        <v>28</v>
      </c>
      <c r="B27" s="28" t="s">
        <v>25</v>
      </c>
      <c r="C27" s="28" t="s">
        <v>29</v>
      </c>
      <c r="D27" s="28" t="s">
        <v>26</v>
      </c>
      <c r="E27" s="28" t="s">
        <v>29</v>
      </c>
      <c r="F27" s="28" t="s">
        <v>30</v>
      </c>
      <c r="G27" s="28" t="s">
        <v>28</v>
      </c>
      <c r="H27" s="28" t="s">
        <v>29</v>
      </c>
      <c r="I27" s="29" t="s">
        <v>55</v>
      </c>
      <c r="J27" s="28" t="s">
        <v>56</v>
      </c>
      <c r="K27" s="30">
        <f t="shared" si="0"/>
        <v>11108629</v>
      </c>
      <c r="L27" s="33">
        <v>1043900</v>
      </c>
      <c r="M27" s="33">
        <f>8805100-84191</f>
        <v>8720909</v>
      </c>
      <c r="N27" s="33">
        <v>0</v>
      </c>
      <c r="O27" s="33">
        <f>1344400-12580</f>
        <v>1331820</v>
      </c>
      <c r="P27" s="34"/>
      <c r="Q27" s="33">
        <v>0</v>
      </c>
      <c r="R27" s="33">
        <v>5300</v>
      </c>
      <c r="S27" s="33">
        <v>6700</v>
      </c>
      <c r="T27" s="33">
        <v>0</v>
      </c>
    </row>
    <row r="28" spans="1:20" s="32" customFormat="1" ht="17.100000000000001" customHeight="1" outlineLevel="4" x14ac:dyDescent="0.25">
      <c r="A28" s="28" t="s">
        <v>28</v>
      </c>
      <c r="B28" s="28" t="s">
        <v>25</v>
      </c>
      <c r="C28" s="28" t="s">
        <v>29</v>
      </c>
      <c r="D28" s="28" t="s">
        <v>26</v>
      </c>
      <c r="E28" s="28" t="s">
        <v>29</v>
      </c>
      <c r="F28" s="28" t="s">
        <v>30</v>
      </c>
      <c r="G28" s="28" t="s">
        <v>28</v>
      </c>
      <c r="H28" s="28" t="s">
        <v>29</v>
      </c>
      <c r="I28" s="29" t="s">
        <v>57</v>
      </c>
      <c r="J28" s="28" t="s">
        <v>58</v>
      </c>
      <c r="K28" s="30">
        <f t="shared" si="0"/>
        <v>3407477</v>
      </c>
      <c r="L28" s="33">
        <v>321600</v>
      </c>
      <c r="M28" s="33">
        <f>2700300-25772</f>
        <v>2674528</v>
      </c>
      <c r="N28" s="33">
        <v>0</v>
      </c>
      <c r="O28" s="33">
        <f>411400-3851</f>
        <v>407549</v>
      </c>
      <c r="P28" s="34"/>
      <c r="Q28" s="33">
        <v>0</v>
      </c>
      <c r="R28" s="33">
        <v>1700</v>
      </c>
      <c r="S28" s="33">
        <v>2100</v>
      </c>
      <c r="T28" s="33">
        <v>0</v>
      </c>
    </row>
    <row r="29" spans="1:20" s="32" customFormat="1" ht="17.100000000000001" customHeight="1" outlineLevel="4" x14ac:dyDescent="0.25">
      <c r="A29" s="28"/>
      <c r="B29" s="28"/>
      <c r="C29" s="28"/>
      <c r="D29" s="28"/>
      <c r="E29" s="28"/>
      <c r="F29" s="28"/>
      <c r="G29" s="28"/>
      <c r="H29" s="28"/>
      <c r="I29" s="29" t="s">
        <v>59</v>
      </c>
      <c r="J29" s="28" t="s">
        <v>60</v>
      </c>
      <c r="K29" s="30">
        <f t="shared" si="0"/>
        <v>22854900</v>
      </c>
      <c r="L29" s="33">
        <v>2425300</v>
      </c>
      <c r="M29" s="33">
        <v>17665700</v>
      </c>
      <c r="N29" s="33">
        <v>0</v>
      </c>
      <c r="O29" s="33">
        <v>2740700</v>
      </c>
      <c r="P29" s="34"/>
      <c r="Q29" s="33">
        <v>0</v>
      </c>
      <c r="R29" s="33">
        <v>9900</v>
      </c>
      <c r="S29" s="33">
        <v>13300</v>
      </c>
      <c r="T29" s="33">
        <v>0</v>
      </c>
    </row>
    <row r="30" spans="1:20" s="32" customFormat="1" ht="17.100000000000001" customHeight="1" outlineLevel="4" x14ac:dyDescent="0.25">
      <c r="A30" s="28"/>
      <c r="B30" s="28"/>
      <c r="C30" s="28"/>
      <c r="D30" s="28"/>
      <c r="E30" s="28"/>
      <c r="F30" s="28"/>
      <c r="G30" s="28"/>
      <c r="H30" s="28"/>
      <c r="I30" s="29" t="s">
        <v>61</v>
      </c>
      <c r="J30" s="28" t="s">
        <v>62</v>
      </c>
      <c r="K30" s="30">
        <f t="shared" si="0"/>
        <v>634800</v>
      </c>
      <c r="L30" s="33">
        <v>96000</v>
      </c>
      <c r="M30" s="33">
        <v>466000</v>
      </c>
      <c r="N30" s="33">
        <v>0</v>
      </c>
      <c r="O30" s="33">
        <v>71900</v>
      </c>
      <c r="P30" s="34"/>
      <c r="Q30" s="33">
        <v>0</v>
      </c>
      <c r="R30" s="33">
        <v>400</v>
      </c>
      <c r="S30" s="33">
        <v>500</v>
      </c>
      <c r="T30" s="33">
        <v>0</v>
      </c>
    </row>
    <row r="31" spans="1:20" s="32" customFormat="1" ht="17.100000000000001" customHeight="1" outlineLevel="4" x14ac:dyDescent="0.25">
      <c r="A31" s="28" t="s">
        <v>28</v>
      </c>
      <c r="B31" s="28" t="s">
        <v>25</v>
      </c>
      <c r="C31" s="28" t="s">
        <v>29</v>
      </c>
      <c r="D31" s="28" t="s">
        <v>26</v>
      </c>
      <c r="E31" s="28" t="s">
        <v>29</v>
      </c>
      <c r="F31" s="28" t="s">
        <v>30</v>
      </c>
      <c r="G31" s="28" t="s">
        <v>28</v>
      </c>
      <c r="H31" s="28" t="s">
        <v>29</v>
      </c>
      <c r="I31" s="29" t="s">
        <v>63</v>
      </c>
      <c r="J31" s="28" t="s">
        <v>64</v>
      </c>
      <c r="K31" s="30">
        <f t="shared" si="0"/>
        <v>3503400</v>
      </c>
      <c r="L31" s="33">
        <v>688000</v>
      </c>
      <c r="M31" s="33">
        <v>2448500</v>
      </c>
      <c r="N31" s="33">
        <v>0</v>
      </c>
      <c r="O31" s="33">
        <v>365900</v>
      </c>
      <c r="P31" s="34"/>
      <c r="Q31" s="33">
        <v>0</v>
      </c>
      <c r="R31" s="33">
        <v>0</v>
      </c>
      <c r="S31" s="33">
        <v>1000</v>
      </c>
      <c r="T31" s="33">
        <v>0</v>
      </c>
    </row>
    <row r="32" spans="1:20" s="32" customFormat="1" ht="17.100000000000001" customHeight="1" outlineLevel="4" x14ac:dyDescent="0.25">
      <c r="A32" s="28" t="s">
        <v>28</v>
      </c>
      <c r="B32" s="28" t="s">
        <v>25</v>
      </c>
      <c r="C32" s="28" t="s">
        <v>29</v>
      </c>
      <c r="D32" s="28" t="s">
        <v>26</v>
      </c>
      <c r="E32" s="28" t="s">
        <v>29</v>
      </c>
      <c r="F32" s="28" t="s">
        <v>30</v>
      </c>
      <c r="G32" s="28" t="s">
        <v>28</v>
      </c>
      <c r="H32" s="28" t="s">
        <v>29</v>
      </c>
      <c r="I32" s="29" t="s">
        <v>65</v>
      </c>
      <c r="J32" s="28" t="s">
        <v>66</v>
      </c>
      <c r="K32" s="30">
        <f t="shared" si="0"/>
        <v>2149000</v>
      </c>
      <c r="L32" s="33">
        <v>30000</v>
      </c>
      <c r="M32" s="33">
        <v>1843500</v>
      </c>
      <c r="N32" s="33">
        <v>0</v>
      </c>
      <c r="O32" s="33">
        <v>275500</v>
      </c>
      <c r="P32" s="34"/>
      <c r="Q32" s="33">
        <v>0</v>
      </c>
      <c r="R32" s="33">
        <v>0</v>
      </c>
      <c r="S32" s="33">
        <v>0</v>
      </c>
      <c r="T32" s="33">
        <v>0</v>
      </c>
    </row>
    <row r="33" spans="1:20" s="32" customFormat="1" ht="17.100000000000001" customHeight="1" outlineLevel="4" x14ac:dyDescent="0.25">
      <c r="A33" s="28" t="s">
        <v>28</v>
      </c>
      <c r="B33" s="28" t="s">
        <v>25</v>
      </c>
      <c r="C33" s="28" t="s">
        <v>29</v>
      </c>
      <c r="D33" s="28" t="s">
        <v>26</v>
      </c>
      <c r="E33" s="28" t="s">
        <v>29</v>
      </c>
      <c r="F33" s="28" t="s">
        <v>30</v>
      </c>
      <c r="G33" s="28" t="s">
        <v>28</v>
      </c>
      <c r="H33" s="28" t="s">
        <v>29</v>
      </c>
      <c r="I33" s="29" t="s">
        <v>67</v>
      </c>
      <c r="J33" s="28" t="s">
        <v>68</v>
      </c>
      <c r="K33" s="30">
        <f t="shared" si="0"/>
        <v>7500</v>
      </c>
      <c r="L33" s="33">
        <v>7500</v>
      </c>
      <c r="M33" s="33">
        <v>0</v>
      </c>
      <c r="N33" s="33">
        <v>0</v>
      </c>
      <c r="O33" s="33">
        <v>0</v>
      </c>
      <c r="P33" s="34"/>
      <c r="Q33" s="33">
        <v>0</v>
      </c>
      <c r="R33" s="33">
        <v>0</v>
      </c>
      <c r="S33" s="33">
        <v>0</v>
      </c>
      <c r="T33" s="33">
        <v>0</v>
      </c>
    </row>
    <row r="34" spans="1:20" s="32" customFormat="1" ht="17.100000000000001" customHeight="1" outlineLevel="4" x14ac:dyDescent="0.25">
      <c r="A34" s="28" t="s">
        <v>28</v>
      </c>
      <c r="B34" s="28" t="s">
        <v>25</v>
      </c>
      <c r="C34" s="28" t="s">
        <v>29</v>
      </c>
      <c r="D34" s="28" t="s">
        <v>26</v>
      </c>
      <c r="E34" s="28" t="s">
        <v>29</v>
      </c>
      <c r="F34" s="28" t="s">
        <v>30</v>
      </c>
      <c r="G34" s="28" t="s">
        <v>28</v>
      </c>
      <c r="H34" s="28" t="s">
        <v>29</v>
      </c>
      <c r="I34" s="29" t="s">
        <v>69</v>
      </c>
      <c r="J34" s="28" t="s">
        <v>70</v>
      </c>
      <c r="K34" s="30">
        <f t="shared" si="0"/>
        <v>361600</v>
      </c>
      <c r="L34" s="33">
        <v>361600</v>
      </c>
      <c r="M34" s="33">
        <v>0</v>
      </c>
      <c r="N34" s="33">
        <v>0</v>
      </c>
      <c r="O34" s="33">
        <v>0</v>
      </c>
      <c r="P34" s="34"/>
      <c r="Q34" s="33">
        <v>0</v>
      </c>
      <c r="R34" s="33">
        <v>0</v>
      </c>
      <c r="S34" s="33">
        <v>0</v>
      </c>
      <c r="T34" s="33">
        <v>0</v>
      </c>
    </row>
    <row r="35" spans="1:20" s="32" customFormat="1" ht="17.100000000000001" customHeight="1" outlineLevel="4" x14ac:dyDescent="0.25">
      <c r="A35" s="28" t="s">
        <v>28</v>
      </c>
      <c r="B35" s="28" t="s">
        <v>25</v>
      </c>
      <c r="C35" s="28" t="s">
        <v>29</v>
      </c>
      <c r="D35" s="28" t="s">
        <v>26</v>
      </c>
      <c r="E35" s="28" t="s">
        <v>29</v>
      </c>
      <c r="F35" s="28" t="s">
        <v>30</v>
      </c>
      <c r="G35" s="28" t="s">
        <v>28</v>
      </c>
      <c r="H35" s="28" t="s">
        <v>29</v>
      </c>
      <c r="I35" s="29" t="s">
        <v>71</v>
      </c>
      <c r="J35" s="28" t="s">
        <v>72</v>
      </c>
      <c r="K35" s="30">
        <f t="shared" si="0"/>
        <v>2250100</v>
      </c>
      <c r="L35" s="33">
        <v>5000</v>
      </c>
      <c r="M35" s="33">
        <v>1953200</v>
      </c>
      <c r="N35" s="33">
        <v>0</v>
      </c>
      <c r="O35" s="33">
        <v>291900</v>
      </c>
      <c r="P35" s="34"/>
      <c r="Q35" s="33">
        <v>0</v>
      </c>
      <c r="R35" s="33">
        <v>0</v>
      </c>
      <c r="S35" s="33">
        <v>0</v>
      </c>
      <c r="T35" s="33">
        <v>0</v>
      </c>
    </row>
    <row r="36" spans="1:20" s="32" customFormat="1" ht="17.100000000000001" customHeight="1" outlineLevel="4" x14ac:dyDescent="0.25">
      <c r="A36" s="28" t="s">
        <v>28</v>
      </c>
      <c r="B36" s="28" t="s">
        <v>25</v>
      </c>
      <c r="C36" s="28" t="s">
        <v>29</v>
      </c>
      <c r="D36" s="28" t="s">
        <v>26</v>
      </c>
      <c r="E36" s="28" t="s">
        <v>29</v>
      </c>
      <c r="F36" s="28" t="s">
        <v>30</v>
      </c>
      <c r="G36" s="28" t="s">
        <v>28</v>
      </c>
      <c r="H36" s="28" t="s">
        <v>29</v>
      </c>
      <c r="I36" s="29" t="s">
        <v>73</v>
      </c>
      <c r="J36" s="28" t="s">
        <v>74</v>
      </c>
      <c r="K36" s="30">
        <f t="shared" si="0"/>
        <v>200000</v>
      </c>
      <c r="L36" s="33">
        <v>100000</v>
      </c>
      <c r="M36" s="33">
        <v>87000</v>
      </c>
      <c r="N36" s="33">
        <v>0</v>
      </c>
      <c r="O36" s="33">
        <v>13000</v>
      </c>
      <c r="P36" s="34"/>
      <c r="Q36" s="33">
        <v>0</v>
      </c>
      <c r="R36" s="33">
        <v>0</v>
      </c>
      <c r="S36" s="33">
        <v>0</v>
      </c>
      <c r="T36" s="33">
        <v>0</v>
      </c>
    </row>
    <row r="37" spans="1:20" s="32" customFormat="1" ht="39.75" customHeight="1" outlineLevel="4" x14ac:dyDescent="0.25">
      <c r="A37" s="28" t="s">
        <v>28</v>
      </c>
      <c r="B37" s="28" t="s">
        <v>25</v>
      </c>
      <c r="C37" s="28" t="s">
        <v>29</v>
      </c>
      <c r="D37" s="28" t="s">
        <v>26</v>
      </c>
      <c r="E37" s="28" t="s">
        <v>29</v>
      </c>
      <c r="F37" s="28" t="s">
        <v>30</v>
      </c>
      <c r="G37" s="28" t="s">
        <v>28</v>
      </c>
      <c r="H37" s="28" t="s">
        <v>29</v>
      </c>
      <c r="I37" s="35" t="s">
        <v>75</v>
      </c>
      <c r="J37" s="36" t="s">
        <v>76</v>
      </c>
      <c r="K37" s="33">
        <f t="shared" si="0"/>
        <v>102000</v>
      </c>
      <c r="L37" s="33">
        <v>12000</v>
      </c>
      <c r="M37" s="33">
        <v>78300</v>
      </c>
      <c r="N37" s="33">
        <v>0</v>
      </c>
      <c r="O37" s="33">
        <v>11700</v>
      </c>
      <c r="P37" s="34"/>
      <c r="Q37" s="33">
        <v>0</v>
      </c>
      <c r="R37" s="33">
        <v>0</v>
      </c>
      <c r="S37" s="33">
        <v>0</v>
      </c>
      <c r="T37" s="33">
        <v>0</v>
      </c>
    </row>
    <row r="38" spans="1:20" s="32" customFormat="1" ht="42.75" customHeight="1" outlineLevel="4" x14ac:dyDescent="0.25">
      <c r="A38" s="28" t="s">
        <v>28</v>
      </c>
      <c r="B38" s="28" t="s">
        <v>25</v>
      </c>
      <c r="C38" s="28" t="s">
        <v>29</v>
      </c>
      <c r="D38" s="28" t="s">
        <v>26</v>
      </c>
      <c r="E38" s="28" t="s">
        <v>29</v>
      </c>
      <c r="F38" s="28" t="s">
        <v>30</v>
      </c>
      <c r="G38" s="28" t="s">
        <v>28</v>
      </c>
      <c r="H38" s="28" t="s">
        <v>29</v>
      </c>
      <c r="I38" s="35" t="s">
        <v>77</v>
      </c>
      <c r="J38" s="36" t="s">
        <v>78</v>
      </c>
      <c r="K38" s="33">
        <f t="shared" si="0"/>
        <v>1274200</v>
      </c>
      <c r="L38" s="33">
        <v>169300</v>
      </c>
      <c r="M38" s="33">
        <v>961100</v>
      </c>
      <c r="N38" s="33">
        <v>0</v>
      </c>
      <c r="O38" s="33">
        <v>143600</v>
      </c>
      <c r="P38" s="34"/>
      <c r="Q38" s="33">
        <v>0</v>
      </c>
      <c r="R38" s="33">
        <v>0</v>
      </c>
      <c r="S38" s="33">
        <v>200</v>
      </c>
      <c r="T38" s="33">
        <v>0</v>
      </c>
    </row>
    <row r="39" spans="1:20" s="25" customFormat="1" ht="20.100000000000001" customHeight="1" outlineLevel="3" x14ac:dyDescent="0.3">
      <c r="A39" s="24"/>
      <c r="B39" s="24"/>
      <c r="C39" s="24"/>
      <c r="D39" s="24"/>
      <c r="E39" s="24"/>
      <c r="G39" s="24"/>
      <c r="H39" s="24"/>
      <c r="I39" s="50" t="s">
        <v>27</v>
      </c>
      <c r="J39" s="51"/>
      <c r="K39" s="26">
        <f>SUBTOTAL(9,K40:K91)</f>
        <v>275399400</v>
      </c>
      <c r="L39" s="26">
        <f>SUBTOTAL(9,L40:L91)</f>
        <v>47807400</v>
      </c>
      <c r="M39" s="26">
        <f>SUBTOTAL(9,M40:M91)</f>
        <v>197449132</v>
      </c>
      <c r="N39" s="26">
        <f>SUBTOTAL(9,N40:N91)</f>
        <v>0</v>
      </c>
      <c r="O39" s="26">
        <f>SUBTOTAL(9,O40:O91)</f>
        <v>29632868</v>
      </c>
      <c r="P39" s="37"/>
      <c r="Q39" s="26">
        <f>SUBTOTAL(9,Q40:Q91)</f>
        <v>0</v>
      </c>
      <c r="R39" s="26">
        <f>SUBTOTAL(9,R40:R91)</f>
        <v>212200</v>
      </c>
      <c r="S39" s="26">
        <f>SUBTOTAL(9,S40:S91)</f>
        <v>297800</v>
      </c>
      <c r="T39" s="26">
        <f>SUBTOTAL(9,T40:T91)</f>
        <v>0</v>
      </c>
    </row>
    <row r="40" spans="1:20" s="32" customFormat="1" ht="17.100000000000001" customHeight="1" outlineLevel="4" x14ac:dyDescent="0.25">
      <c r="A40" s="28" t="s">
        <v>28</v>
      </c>
      <c r="B40" s="28" t="s">
        <v>25</v>
      </c>
      <c r="C40" s="28" t="s">
        <v>29</v>
      </c>
      <c r="D40" s="28" t="s">
        <v>26</v>
      </c>
      <c r="E40" s="28" t="s">
        <v>29</v>
      </c>
      <c r="F40" s="28" t="s">
        <v>27</v>
      </c>
      <c r="G40" s="28" t="s">
        <v>29</v>
      </c>
      <c r="H40" s="28" t="s">
        <v>29</v>
      </c>
      <c r="I40" s="29" t="s">
        <v>79</v>
      </c>
      <c r="J40" s="28" t="s">
        <v>80</v>
      </c>
      <c r="K40" s="30">
        <f t="shared" ref="K40:K91" si="1">SUM(L40:T40)</f>
        <v>6094405</v>
      </c>
      <c r="L40" s="30">
        <v>2263800</v>
      </c>
      <c r="M40" s="30">
        <v>3137100</v>
      </c>
      <c r="N40" s="30">
        <v>0</v>
      </c>
      <c r="O40" s="30">
        <v>593000</v>
      </c>
      <c r="P40" s="31"/>
      <c r="Q40" s="30">
        <v>0</v>
      </c>
      <c r="R40" s="30">
        <v>22000</v>
      </c>
      <c r="S40" s="30">
        <f>80700-2195</f>
        <v>78505</v>
      </c>
      <c r="T40" s="30">
        <v>0</v>
      </c>
    </row>
    <row r="41" spans="1:20" s="32" customFormat="1" ht="17.100000000000001" customHeight="1" outlineLevel="4" x14ac:dyDescent="0.25">
      <c r="A41" s="28" t="s">
        <v>28</v>
      </c>
      <c r="B41" s="28" t="s">
        <v>25</v>
      </c>
      <c r="C41" s="28" t="s">
        <v>29</v>
      </c>
      <c r="D41" s="28" t="s">
        <v>26</v>
      </c>
      <c r="E41" s="28" t="s">
        <v>29</v>
      </c>
      <c r="F41" s="28" t="s">
        <v>27</v>
      </c>
      <c r="G41" s="28" t="s">
        <v>29</v>
      </c>
      <c r="H41" s="28" t="s">
        <v>29</v>
      </c>
      <c r="I41" s="29" t="s">
        <v>81</v>
      </c>
      <c r="J41" s="28" t="s">
        <v>82</v>
      </c>
      <c r="K41" s="30">
        <f t="shared" si="1"/>
        <v>90100</v>
      </c>
      <c r="L41" s="30">
        <v>90000</v>
      </c>
      <c r="M41" s="30">
        <v>100</v>
      </c>
      <c r="N41" s="30">
        <v>0</v>
      </c>
      <c r="O41" s="30">
        <v>0</v>
      </c>
      <c r="P41" s="31"/>
      <c r="Q41" s="30">
        <v>0</v>
      </c>
      <c r="R41" s="30">
        <v>0</v>
      </c>
      <c r="S41" s="30">
        <v>0</v>
      </c>
      <c r="T41" s="30">
        <v>0</v>
      </c>
    </row>
    <row r="42" spans="1:20" s="32" customFormat="1" ht="17.100000000000001" customHeight="1" outlineLevel="4" x14ac:dyDescent="0.25">
      <c r="A42" s="28" t="s">
        <v>28</v>
      </c>
      <c r="B42" s="28" t="s">
        <v>25</v>
      </c>
      <c r="C42" s="28" t="s">
        <v>29</v>
      </c>
      <c r="D42" s="28" t="s">
        <v>26</v>
      </c>
      <c r="E42" s="28" t="s">
        <v>29</v>
      </c>
      <c r="F42" s="28" t="s">
        <v>27</v>
      </c>
      <c r="G42" s="28" t="s">
        <v>29</v>
      </c>
      <c r="H42" s="28" t="s">
        <v>29</v>
      </c>
      <c r="I42" s="29" t="s">
        <v>83</v>
      </c>
      <c r="J42" s="28" t="s">
        <v>84</v>
      </c>
      <c r="K42" s="30">
        <f t="shared" si="1"/>
        <v>99500</v>
      </c>
      <c r="L42" s="30">
        <v>35900</v>
      </c>
      <c r="M42" s="30">
        <v>55200</v>
      </c>
      <c r="N42" s="30">
        <v>0</v>
      </c>
      <c r="O42" s="30">
        <v>8400</v>
      </c>
      <c r="P42" s="31"/>
      <c r="Q42" s="30">
        <v>0</v>
      </c>
      <c r="R42" s="30">
        <v>0</v>
      </c>
      <c r="S42" s="30">
        <v>0</v>
      </c>
      <c r="T42" s="30">
        <v>0</v>
      </c>
    </row>
    <row r="43" spans="1:20" s="32" customFormat="1" ht="17.100000000000001" customHeight="1" outlineLevel="4" x14ac:dyDescent="0.25">
      <c r="A43" s="28" t="s">
        <v>28</v>
      </c>
      <c r="B43" s="28" t="s">
        <v>25</v>
      </c>
      <c r="C43" s="28" t="s">
        <v>29</v>
      </c>
      <c r="D43" s="28" t="s">
        <v>26</v>
      </c>
      <c r="E43" s="28" t="s">
        <v>29</v>
      </c>
      <c r="F43" s="28" t="s">
        <v>27</v>
      </c>
      <c r="G43" s="28" t="s">
        <v>29</v>
      </c>
      <c r="H43" s="28" t="s">
        <v>29</v>
      </c>
      <c r="I43" s="29" t="s">
        <v>85</v>
      </c>
      <c r="J43" s="28" t="s">
        <v>86</v>
      </c>
      <c r="K43" s="30">
        <f t="shared" si="1"/>
        <v>94100</v>
      </c>
      <c r="L43" s="30">
        <v>15000</v>
      </c>
      <c r="M43" s="30">
        <v>68800</v>
      </c>
      <c r="N43" s="30">
        <v>0</v>
      </c>
      <c r="O43" s="30">
        <v>10300</v>
      </c>
      <c r="P43" s="31"/>
      <c r="Q43" s="30">
        <v>0</v>
      </c>
      <c r="R43" s="30">
        <v>0</v>
      </c>
      <c r="S43" s="30">
        <v>0</v>
      </c>
      <c r="T43" s="30">
        <v>0</v>
      </c>
    </row>
    <row r="44" spans="1:20" s="32" customFormat="1" ht="17.100000000000001" customHeight="1" outlineLevel="4" x14ac:dyDescent="0.25">
      <c r="A44" s="28" t="s">
        <v>28</v>
      </c>
      <c r="B44" s="28" t="s">
        <v>25</v>
      </c>
      <c r="C44" s="28" t="s">
        <v>29</v>
      </c>
      <c r="D44" s="28" t="s">
        <v>26</v>
      </c>
      <c r="E44" s="28" t="s">
        <v>29</v>
      </c>
      <c r="F44" s="28" t="s">
        <v>27</v>
      </c>
      <c r="G44" s="28" t="s">
        <v>29</v>
      </c>
      <c r="H44" s="28" t="s">
        <v>29</v>
      </c>
      <c r="I44" s="29" t="s">
        <v>87</v>
      </c>
      <c r="J44" s="28" t="s">
        <v>88</v>
      </c>
      <c r="K44" s="30">
        <f t="shared" si="1"/>
        <v>58800</v>
      </c>
      <c r="L44" s="30">
        <v>35900</v>
      </c>
      <c r="M44" s="30">
        <v>19800</v>
      </c>
      <c r="N44" s="30">
        <v>0</v>
      </c>
      <c r="O44" s="30">
        <v>3100</v>
      </c>
      <c r="P44" s="31"/>
      <c r="Q44" s="30">
        <v>0</v>
      </c>
      <c r="R44" s="30">
        <v>0</v>
      </c>
      <c r="S44" s="30">
        <v>0</v>
      </c>
      <c r="T44" s="30">
        <v>0</v>
      </c>
    </row>
    <row r="45" spans="1:20" s="32" customFormat="1" ht="17.100000000000001" customHeight="1" outlineLevel="4" x14ac:dyDescent="0.25">
      <c r="A45" s="28" t="s">
        <v>28</v>
      </c>
      <c r="B45" s="28" t="s">
        <v>25</v>
      </c>
      <c r="C45" s="28" t="s">
        <v>29</v>
      </c>
      <c r="D45" s="28" t="s">
        <v>26</v>
      </c>
      <c r="E45" s="28" t="s">
        <v>29</v>
      </c>
      <c r="F45" s="28" t="s">
        <v>27</v>
      </c>
      <c r="G45" s="28" t="s">
        <v>29</v>
      </c>
      <c r="H45" s="28" t="s">
        <v>29</v>
      </c>
      <c r="I45" s="29" t="s">
        <v>89</v>
      </c>
      <c r="J45" s="28" t="s">
        <v>90</v>
      </c>
      <c r="K45" s="30">
        <f t="shared" si="1"/>
        <v>68200</v>
      </c>
      <c r="L45" s="30">
        <v>67200</v>
      </c>
      <c r="M45" s="30">
        <v>900</v>
      </c>
      <c r="N45" s="30">
        <v>0</v>
      </c>
      <c r="O45" s="30">
        <v>100</v>
      </c>
      <c r="P45" s="31"/>
      <c r="Q45" s="30">
        <v>0</v>
      </c>
      <c r="R45" s="30">
        <v>0</v>
      </c>
      <c r="S45" s="30">
        <v>0</v>
      </c>
      <c r="T45" s="30">
        <v>0</v>
      </c>
    </row>
    <row r="46" spans="1:20" s="32" customFormat="1" ht="33" customHeight="1" outlineLevel="4" x14ac:dyDescent="0.25">
      <c r="A46" s="28"/>
      <c r="B46" s="28"/>
      <c r="C46" s="28"/>
      <c r="D46" s="28"/>
      <c r="E46" s="28"/>
      <c r="F46" s="28"/>
      <c r="G46" s="28"/>
      <c r="H46" s="28"/>
      <c r="I46" s="35" t="s">
        <v>91</v>
      </c>
      <c r="J46" s="36" t="s">
        <v>92</v>
      </c>
      <c r="K46" s="30">
        <f t="shared" si="1"/>
        <v>243900</v>
      </c>
      <c r="L46" s="30">
        <v>0</v>
      </c>
      <c r="M46" s="30">
        <v>214700</v>
      </c>
      <c r="N46" s="30">
        <v>0</v>
      </c>
      <c r="O46" s="30">
        <v>29200</v>
      </c>
      <c r="P46" s="31"/>
      <c r="Q46" s="30">
        <v>0</v>
      </c>
      <c r="R46" s="30">
        <v>0</v>
      </c>
      <c r="S46" s="30">
        <v>0</v>
      </c>
      <c r="T46" s="30">
        <v>0</v>
      </c>
    </row>
    <row r="47" spans="1:20" s="32" customFormat="1" ht="17.100000000000001" customHeight="1" outlineLevel="4" x14ac:dyDescent="0.25">
      <c r="A47" s="28" t="s">
        <v>28</v>
      </c>
      <c r="B47" s="28" t="s">
        <v>25</v>
      </c>
      <c r="C47" s="28" t="s">
        <v>29</v>
      </c>
      <c r="D47" s="28" t="s">
        <v>26</v>
      </c>
      <c r="E47" s="28" t="s">
        <v>29</v>
      </c>
      <c r="F47" s="28" t="s">
        <v>27</v>
      </c>
      <c r="G47" s="28" t="s">
        <v>29</v>
      </c>
      <c r="H47" s="28" t="s">
        <v>29</v>
      </c>
      <c r="I47" s="29" t="s">
        <v>93</v>
      </c>
      <c r="J47" s="28" t="s">
        <v>94</v>
      </c>
      <c r="K47" s="30">
        <f t="shared" si="1"/>
        <v>1005000</v>
      </c>
      <c r="L47" s="30">
        <v>620100</v>
      </c>
      <c r="M47" s="30">
        <v>322100</v>
      </c>
      <c r="N47" s="30">
        <v>0</v>
      </c>
      <c r="O47" s="30">
        <v>50800</v>
      </c>
      <c r="P47" s="31"/>
      <c r="Q47" s="30">
        <v>0</v>
      </c>
      <c r="R47" s="30">
        <v>12000</v>
      </c>
      <c r="S47" s="30">
        <v>0</v>
      </c>
      <c r="T47" s="30">
        <v>0</v>
      </c>
    </row>
    <row r="48" spans="1:20" s="32" customFormat="1" ht="17.100000000000001" customHeight="1" outlineLevel="4" x14ac:dyDescent="0.25">
      <c r="A48" s="28" t="s">
        <v>28</v>
      </c>
      <c r="B48" s="28" t="s">
        <v>25</v>
      </c>
      <c r="C48" s="28" t="s">
        <v>29</v>
      </c>
      <c r="D48" s="28" t="s">
        <v>26</v>
      </c>
      <c r="E48" s="28" t="s">
        <v>29</v>
      </c>
      <c r="F48" s="28" t="s">
        <v>27</v>
      </c>
      <c r="G48" s="28" t="s">
        <v>29</v>
      </c>
      <c r="H48" s="28" t="s">
        <v>29</v>
      </c>
      <c r="I48" s="29" t="s">
        <v>95</v>
      </c>
      <c r="J48" s="28" t="s">
        <v>96</v>
      </c>
      <c r="K48" s="30">
        <f t="shared" si="1"/>
        <v>1937300</v>
      </c>
      <c r="L48" s="30">
        <v>256300</v>
      </c>
      <c r="M48" s="30">
        <v>1464000</v>
      </c>
      <c r="N48" s="30">
        <v>0</v>
      </c>
      <c r="O48" s="30">
        <v>216700</v>
      </c>
      <c r="P48" s="31"/>
      <c r="Q48" s="30">
        <v>0</v>
      </c>
      <c r="R48" s="30">
        <v>300</v>
      </c>
      <c r="S48" s="30">
        <v>0</v>
      </c>
      <c r="T48" s="30">
        <v>0</v>
      </c>
    </row>
    <row r="49" spans="1:20" s="32" customFormat="1" ht="17.100000000000001" customHeight="1" outlineLevel="4" x14ac:dyDescent="0.25">
      <c r="A49" s="28" t="s">
        <v>28</v>
      </c>
      <c r="B49" s="28" t="s">
        <v>25</v>
      </c>
      <c r="C49" s="28" t="s">
        <v>29</v>
      </c>
      <c r="D49" s="28" t="s">
        <v>26</v>
      </c>
      <c r="E49" s="28" t="s">
        <v>29</v>
      </c>
      <c r="F49" s="28" t="s">
        <v>27</v>
      </c>
      <c r="G49" s="28" t="s">
        <v>29</v>
      </c>
      <c r="H49" s="28" t="s">
        <v>29</v>
      </c>
      <c r="I49" s="29" t="s">
        <v>97</v>
      </c>
      <c r="J49" s="28" t="s">
        <v>98</v>
      </c>
      <c r="K49" s="30">
        <f t="shared" si="1"/>
        <v>12713400</v>
      </c>
      <c r="L49" s="30">
        <v>808200</v>
      </c>
      <c r="M49" s="30">
        <v>10362500</v>
      </c>
      <c r="N49" s="30">
        <v>0</v>
      </c>
      <c r="O49" s="30">
        <v>1542400</v>
      </c>
      <c r="P49" s="31"/>
      <c r="Q49" s="30">
        <v>0</v>
      </c>
      <c r="R49" s="30">
        <v>300</v>
      </c>
      <c r="S49" s="30">
        <v>0</v>
      </c>
      <c r="T49" s="30">
        <v>0</v>
      </c>
    </row>
    <row r="50" spans="1:20" s="32" customFormat="1" ht="17.100000000000001" customHeight="1" outlineLevel="4" x14ac:dyDescent="0.25">
      <c r="A50" s="28" t="s">
        <v>28</v>
      </c>
      <c r="B50" s="28" t="s">
        <v>25</v>
      </c>
      <c r="C50" s="28" t="s">
        <v>29</v>
      </c>
      <c r="D50" s="28" t="s">
        <v>26</v>
      </c>
      <c r="E50" s="28" t="s">
        <v>29</v>
      </c>
      <c r="F50" s="28" t="s">
        <v>27</v>
      </c>
      <c r="G50" s="28" t="s">
        <v>29</v>
      </c>
      <c r="H50" s="28" t="s">
        <v>29</v>
      </c>
      <c r="I50" s="29" t="s">
        <v>99</v>
      </c>
      <c r="J50" s="28" t="s">
        <v>100</v>
      </c>
      <c r="K50" s="30">
        <f t="shared" si="1"/>
        <v>2200</v>
      </c>
      <c r="L50" s="30">
        <v>1700</v>
      </c>
      <c r="M50" s="30">
        <v>500</v>
      </c>
      <c r="N50" s="30">
        <v>0</v>
      </c>
      <c r="O50" s="30">
        <v>0</v>
      </c>
      <c r="P50" s="31"/>
      <c r="Q50" s="30">
        <v>0</v>
      </c>
      <c r="R50" s="30">
        <v>0</v>
      </c>
      <c r="S50" s="30">
        <v>0</v>
      </c>
      <c r="T50" s="30">
        <v>0</v>
      </c>
    </row>
    <row r="51" spans="1:20" s="32" customFormat="1" ht="17.100000000000001" customHeight="1" outlineLevel="4" x14ac:dyDescent="0.25">
      <c r="A51" s="28" t="s">
        <v>28</v>
      </c>
      <c r="B51" s="28" t="s">
        <v>25</v>
      </c>
      <c r="C51" s="28" t="s">
        <v>29</v>
      </c>
      <c r="D51" s="28" t="s">
        <v>26</v>
      </c>
      <c r="E51" s="28" t="s">
        <v>29</v>
      </c>
      <c r="F51" s="28" t="s">
        <v>27</v>
      </c>
      <c r="G51" s="28" t="s">
        <v>29</v>
      </c>
      <c r="H51" s="28" t="s">
        <v>29</v>
      </c>
      <c r="I51" s="29" t="s">
        <v>101</v>
      </c>
      <c r="J51" s="28" t="s">
        <v>102</v>
      </c>
      <c r="K51" s="30">
        <f t="shared" si="1"/>
        <v>51030600</v>
      </c>
      <c r="L51" s="30">
        <v>2796400</v>
      </c>
      <c r="M51" s="30">
        <v>41963100</v>
      </c>
      <c r="N51" s="30">
        <v>0</v>
      </c>
      <c r="O51" s="30">
        <v>6245400</v>
      </c>
      <c r="P51" s="31"/>
      <c r="Q51" s="30">
        <v>0</v>
      </c>
      <c r="R51" s="30">
        <v>10100</v>
      </c>
      <c r="S51" s="30">
        <v>15600</v>
      </c>
      <c r="T51" s="30">
        <v>0</v>
      </c>
    </row>
    <row r="52" spans="1:20" s="32" customFormat="1" ht="17.100000000000001" customHeight="1" outlineLevel="4" x14ac:dyDescent="0.25">
      <c r="A52" s="28" t="s">
        <v>28</v>
      </c>
      <c r="B52" s="28" t="s">
        <v>25</v>
      </c>
      <c r="C52" s="28" t="s">
        <v>29</v>
      </c>
      <c r="D52" s="28" t="s">
        <v>26</v>
      </c>
      <c r="E52" s="28" t="s">
        <v>29</v>
      </c>
      <c r="F52" s="28" t="s">
        <v>27</v>
      </c>
      <c r="G52" s="28" t="s">
        <v>29</v>
      </c>
      <c r="H52" s="28" t="s">
        <v>29</v>
      </c>
      <c r="I52" s="29" t="s">
        <v>103</v>
      </c>
      <c r="J52" s="28" t="s">
        <v>104</v>
      </c>
      <c r="K52" s="30">
        <f t="shared" si="1"/>
        <v>945000</v>
      </c>
      <c r="L52" s="30">
        <v>561900</v>
      </c>
      <c r="M52" s="30">
        <v>329900</v>
      </c>
      <c r="N52" s="30">
        <v>0</v>
      </c>
      <c r="O52" s="30">
        <v>51700</v>
      </c>
      <c r="P52" s="31"/>
      <c r="Q52" s="30">
        <v>0</v>
      </c>
      <c r="R52" s="30">
        <v>700</v>
      </c>
      <c r="S52" s="30">
        <v>800</v>
      </c>
      <c r="T52" s="30">
        <v>0</v>
      </c>
    </row>
    <row r="53" spans="1:20" s="32" customFormat="1" ht="17.100000000000001" customHeight="1" outlineLevel="4" x14ac:dyDescent="0.25">
      <c r="A53" s="28" t="s">
        <v>28</v>
      </c>
      <c r="B53" s="28" t="s">
        <v>25</v>
      </c>
      <c r="C53" s="28" t="s">
        <v>29</v>
      </c>
      <c r="D53" s="28" t="s">
        <v>26</v>
      </c>
      <c r="E53" s="28" t="s">
        <v>29</v>
      </c>
      <c r="F53" s="28" t="s">
        <v>27</v>
      </c>
      <c r="G53" s="28" t="s">
        <v>29</v>
      </c>
      <c r="H53" s="28" t="s">
        <v>29</v>
      </c>
      <c r="I53" s="29" t="s">
        <v>105</v>
      </c>
      <c r="J53" s="28" t="s">
        <v>106</v>
      </c>
      <c r="K53" s="30">
        <f t="shared" si="1"/>
        <v>5228100</v>
      </c>
      <c r="L53" s="30">
        <v>2840000</v>
      </c>
      <c r="M53" s="30">
        <v>2047100</v>
      </c>
      <c r="N53" s="30">
        <v>0</v>
      </c>
      <c r="O53" s="30">
        <v>306000</v>
      </c>
      <c r="P53" s="31"/>
      <c r="Q53" s="30">
        <v>0</v>
      </c>
      <c r="R53" s="30">
        <v>35000</v>
      </c>
      <c r="S53" s="30">
        <v>0</v>
      </c>
      <c r="T53" s="30">
        <v>0</v>
      </c>
    </row>
    <row r="54" spans="1:20" s="32" customFormat="1" ht="17.100000000000001" customHeight="1" outlineLevel="4" x14ac:dyDescent="0.25">
      <c r="A54" s="28"/>
      <c r="B54" s="28"/>
      <c r="C54" s="28"/>
      <c r="D54" s="28"/>
      <c r="E54" s="28"/>
      <c r="F54" s="28"/>
      <c r="G54" s="28"/>
      <c r="H54" s="28"/>
      <c r="I54" s="29" t="s">
        <v>107</v>
      </c>
      <c r="J54" s="28" t="s">
        <v>108</v>
      </c>
      <c r="K54" s="30">
        <f t="shared" si="1"/>
        <v>104800</v>
      </c>
      <c r="L54" s="30">
        <v>104700</v>
      </c>
      <c r="M54" s="30">
        <v>0</v>
      </c>
      <c r="N54" s="30">
        <v>0</v>
      </c>
      <c r="O54" s="30">
        <v>100</v>
      </c>
      <c r="P54" s="31"/>
      <c r="Q54" s="30">
        <v>0</v>
      </c>
      <c r="R54" s="30">
        <v>0</v>
      </c>
      <c r="S54" s="30">
        <v>0</v>
      </c>
      <c r="T54" s="30">
        <v>0</v>
      </c>
    </row>
    <row r="55" spans="1:20" s="32" customFormat="1" ht="17.100000000000001" customHeight="1" outlineLevel="4" x14ac:dyDescent="0.25">
      <c r="A55" s="28" t="s">
        <v>28</v>
      </c>
      <c r="B55" s="28" t="s">
        <v>25</v>
      </c>
      <c r="C55" s="28" t="s">
        <v>29</v>
      </c>
      <c r="D55" s="28" t="s">
        <v>26</v>
      </c>
      <c r="E55" s="28" t="s">
        <v>29</v>
      </c>
      <c r="F55" s="28" t="s">
        <v>27</v>
      </c>
      <c r="G55" s="28" t="s">
        <v>29</v>
      </c>
      <c r="H55" s="28" t="s">
        <v>29</v>
      </c>
      <c r="I55" s="29" t="s">
        <v>109</v>
      </c>
      <c r="J55" s="28" t="s">
        <v>110</v>
      </c>
      <c r="K55" s="30">
        <f t="shared" si="1"/>
        <v>9300</v>
      </c>
      <c r="L55" s="30">
        <v>7500</v>
      </c>
      <c r="M55" s="30">
        <v>1500</v>
      </c>
      <c r="N55" s="30">
        <v>0</v>
      </c>
      <c r="O55" s="30">
        <v>300</v>
      </c>
      <c r="P55" s="31"/>
      <c r="Q55" s="30">
        <v>0</v>
      </c>
      <c r="R55" s="30">
        <v>0</v>
      </c>
      <c r="S55" s="30">
        <v>0</v>
      </c>
      <c r="T55" s="30">
        <v>0</v>
      </c>
    </row>
    <row r="56" spans="1:20" s="32" customFormat="1" ht="17.100000000000001" customHeight="1" outlineLevel="4" x14ac:dyDescent="0.25">
      <c r="A56" s="28" t="s">
        <v>28</v>
      </c>
      <c r="B56" s="28" t="s">
        <v>25</v>
      </c>
      <c r="C56" s="28" t="s">
        <v>29</v>
      </c>
      <c r="D56" s="28" t="s">
        <v>26</v>
      </c>
      <c r="E56" s="28" t="s">
        <v>29</v>
      </c>
      <c r="F56" s="28" t="s">
        <v>27</v>
      </c>
      <c r="G56" s="28" t="s">
        <v>29</v>
      </c>
      <c r="H56" s="28" t="s">
        <v>29</v>
      </c>
      <c r="I56" s="29" t="s">
        <v>111</v>
      </c>
      <c r="J56" s="28" t="s">
        <v>112</v>
      </c>
      <c r="K56" s="30">
        <f t="shared" si="1"/>
        <v>452500</v>
      </c>
      <c r="L56" s="30">
        <v>268800</v>
      </c>
      <c r="M56" s="30">
        <v>157800</v>
      </c>
      <c r="N56" s="30">
        <v>0</v>
      </c>
      <c r="O56" s="30">
        <v>25800</v>
      </c>
      <c r="P56" s="31"/>
      <c r="Q56" s="30">
        <v>0</v>
      </c>
      <c r="R56" s="30">
        <v>0</v>
      </c>
      <c r="S56" s="30">
        <v>100</v>
      </c>
      <c r="T56" s="30">
        <v>0</v>
      </c>
    </row>
    <row r="57" spans="1:20" s="32" customFormat="1" ht="17.100000000000001" customHeight="1" outlineLevel="4" x14ac:dyDescent="0.25">
      <c r="A57" s="28" t="s">
        <v>28</v>
      </c>
      <c r="B57" s="28" t="s">
        <v>25</v>
      </c>
      <c r="C57" s="28" t="s">
        <v>29</v>
      </c>
      <c r="D57" s="28" t="s">
        <v>26</v>
      </c>
      <c r="E57" s="28" t="s">
        <v>29</v>
      </c>
      <c r="F57" s="28" t="s">
        <v>27</v>
      </c>
      <c r="G57" s="28" t="s">
        <v>29</v>
      </c>
      <c r="H57" s="28" t="s">
        <v>29</v>
      </c>
      <c r="I57" s="29" t="s">
        <v>113</v>
      </c>
      <c r="J57" s="28" t="s">
        <v>114</v>
      </c>
      <c r="K57" s="30">
        <f t="shared" si="1"/>
        <v>1263100</v>
      </c>
      <c r="L57" s="30">
        <v>1203400</v>
      </c>
      <c r="M57" s="30">
        <v>46500</v>
      </c>
      <c r="N57" s="30">
        <v>0</v>
      </c>
      <c r="O57" s="30">
        <v>8200</v>
      </c>
      <c r="P57" s="31"/>
      <c r="Q57" s="30">
        <v>0</v>
      </c>
      <c r="R57" s="30">
        <v>0</v>
      </c>
      <c r="S57" s="30">
        <v>5000</v>
      </c>
      <c r="T57" s="30">
        <v>0</v>
      </c>
    </row>
    <row r="58" spans="1:20" s="32" customFormat="1" ht="17.100000000000001" customHeight="1" outlineLevel="4" x14ac:dyDescent="0.25">
      <c r="A58" s="28" t="s">
        <v>28</v>
      </c>
      <c r="B58" s="28" t="s">
        <v>25</v>
      </c>
      <c r="C58" s="28" t="s">
        <v>29</v>
      </c>
      <c r="D58" s="28" t="s">
        <v>26</v>
      </c>
      <c r="E58" s="28" t="s">
        <v>29</v>
      </c>
      <c r="F58" s="28" t="s">
        <v>27</v>
      </c>
      <c r="G58" s="28" t="s">
        <v>29</v>
      </c>
      <c r="H58" s="28" t="s">
        <v>29</v>
      </c>
      <c r="I58" s="29" t="s">
        <v>115</v>
      </c>
      <c r="J58" s="28" t="s">
        <v>116</v>
      </c>
      <c r="K58" s="30">
        <f t="shared" si="1"/>
        <v>1267400</v>
      </c>
      <c r="L58" s="30">
        <v>1172900</v>
      </c>
      <c r="M58" s="30">
        <v>81000</v>
      </c>
      <c r="N58" s="30">
        <v>0</v>
      </c>
      <c r="O58" s="30">
        <v>12000</v>
      </c>
      <c r="P58" s="31"/>
      <c r="Q58" s="30">
        <v>0</v>
      </c>
      <c r="R58" s="30">
        <v>0</v>
      </c>
      <c r="S58" s="30">
        <v>1500</v>
      </c>
      <c r="T58" s="30">
        <v>0</v>
      </c>
    </row>
    <row r="59" spans="1:20" s="32" customFormat="1" ht="17.100000000000001" customHeight="1" outlineLevel="4" x14ac:dyDescent="0.25">
      <c r="A59" s="28" t="s">
        <v>28</v>
      </c>
      <c r="B59" s="28" t="s">
        <v>25</v>
      </c>
      <c r="C59" s="28" t="s">
        <v>29</v>
      </c>
      <c r="D59" s="28" t="s">
        <v>26</v>
      </c>
      <c r="E59" s="28" t="s">
        <v>29</v>
      </c>
      <c r="F59" s="28" t="s">
        <v>27</v>
      </c>
      <c r="G59" s="28" t="s">
        <v>29</v>
      </c>
      <c r="H59" s="28" t="s">
        <v>29</v>
      </c>
      <c r="I59" s="29" t="s">
        <v>117</v>
      </c>
      <c r="J59" s="28" t="s">
        <v>118</v>
      </c>
      <c r="K59" s="30">
        <f t="shared" si="1"/>
        <v>2288300</v>
      </c>
      <c r="L59" s="30">
        <v>1354900</v>
      </c>
      <c r="M59" s="30">
        <f>835100-71427</f>
        <v>763673</v>
      </c>
      <c r="N59" s="30">
        <v>0</v>
      </c>
      <c r="O59" s="30">
        <f>138900-10673</f>
        <v>128227</v>
      </c>
      <c r="P59" s="31"/>
      <c r="Q59" s="30">
        <v>0</v>
      </c>
      <c r="R59" s="30">
        <v>1500</v>
      </c>
      <c r="S59" s="30">
        <v>40000</v>
      </c>
      <c r="T59" s="30">
        <v>0</v>
      </c>
    </row>
    <row r="60" spans="1:20" s="32" customFormat="1" ht="17.100000000000001" customHeight="1" outlineLevel="4" x14ac:dyDescent="0.25">
      <c r="A60" s="28" t="s">
        <v>28</v>
      </c>
      <c r="B60" s="28" t="s">
        <v>25</v>
      </c>
      <c r="C60" s="28" t="s">
        <v>29</v>
      </c>
      <c r="D60" s="28" t="s">
        <v>26</v>
      </c>
      <c r="E60" s="28" t="s">
        <v>29</v>
      </c>
      <c r="F60" s="28" t="s">
        <v>27</v>
      </c>
      <c r="G60" s="28" t="s">
        <v>29</v>
      </c>
      <c r="H60" s="28" t="s">
        <v>29</v>
      </c>
      <c r="I60" s="29" t="s">
        <v>119</v>
      </c>
      <c r="J60" s="28" t="s">
        <v>120</v>
      </c>
      <c r="K60" s="30">
        <f t="shared" si="1"/>
        <v>245400</v>
      </c>
      <c r="L60" s="30">
        <v>97400</v>
      </c>
      <c r="M60" s="30">
        <v>125200</v>
      </c>
      <c r="N60" s="30">
        <v>0</v>
      </c>
      <c r="O60" s="30">
        <v>22800</v>
      </c>
      <c r="P60" s="31"/>
      <c r="Q60" s="30">
        <v>0</v>
      </c>
      <c r="R60" s="30">
        <v>0</v>
      </c>
      <c r="S60" s="30">
        <v>0</v>
      </c>
      <c r="T60" s="30">
        <v>0</v>
      </c>
    </row>
    <row r="61" spans="1:20" s="32" customFormat="1" ht="17.100000000000001" customHeight="1" outlineLevel="4" x14ac:dyDescent="0.25">
      <c r="A61" s="28" t="s">
        <v>28</v>
      </c>
      <c r="B61" s="28" t="s">
        <v>25</v>
      </c>
      <c r="C61" s="28" t="s">
        <v>29</v>
      </c>
      <c r="D61" s="28" t="s">
        <v>26</v>
      </c>
      <c r="E61" s="28" t="s">
        <v>29</v>
      </c>
      <c r="F61" s="28" t="s">
        <v>27</v>
      </c>
      <c r="G61" s="28" t="s">
        <v>29</v>
      </c>
      <c r="H61" s="28" t="s">
        <v>29</v>
      </c>
      <c r="I61" s="29" t="s">
        <v>121</v>
      </c>
      <c r="J61" s="28" t="s">
        <v>122</v>
      </c>
      <c r="K61" s="30">
        <f t="shared" si="1"/>
        <v>2304400</v>
      </c>
      <c r="L61" s="30">
        <v>28900</v>
      </c>
      <c r="M61" s="30">
        <v>1979600</v>
      </c>
      <c r="N61" s="30">
        <v>0</v>
      </c>
      <c r="O61" s="30">
        <v>295900</v>
      </c>
      <c r="P61" s="31"/>
      <c r="Q61" s="30">
        <v>0</v>
      </c>
      <c r="R61" s="30">
        <v>0</v>
      </c>
      <c r="S61" s="30">
        <v>0</v>
      </c>
      <c r="T61" s="30">
        <v>0</v>
      </c>
    </row>
    <row r="62" spans="1:20" s="32" customFormat="1" ht="17.100000000000001" customHeight="1" outlineLevel="4" x14ac:dyDescent="0.25">
      <c r="A62" s="28" t="s">
        <v>28</v>
      </c>
      <c r="B62" s="28" t="s">
        <v>25</v>
      </c>
      <c r="C62" s="28" t="s">
        <v>29</v>
      </c>
      <c r="D62" s="28" t="s">
        <v>26</v>
      </c>
      <c r="E62" s="28" t="s">
        <v>29</v>
      </c>
      <c r="F62" s="28" t="s">
        <v>27</v>
      </c>
      <c r="G62" s="28" t="s">
        <v>29</v>
      </c>
      <c r="H62" s="28" t="s">
        <v>29</v>
      </c>
      <c r="I62" s="29" t="s">
        <v>123</v>
      </c>
      <c r="J62" s="28" t="s">
        <v>124</v>
      </c>
      <c r="K62" s="30">
        <f t="shared" si="1"/>
        <v>2173000</v>
      </c>
      <c r="L62" s="30">
        <v>764400</v>
      </c>
      <c r="M62" s="30">
        <f>1272300-51678</f>
        <v>1220622</v>
      </c>
      <c r="N62" s="30">
        <v>0</v>
      </c>
      <c r="O62" s="30">
        <f>190800-7722</f>
        <v>183078</v>
      </c>
      <c r="P62" s="31"/>
      <c r="Q62" s="30">
        <v>0</v>
      </c>
      <c r="R62" s="30">
        <v>900</v>
      </c>
      <c r="S62" s="30">
        <v>4000</v>
      </c>
      <c r="T62" s="30">
        <v>0</v>
      </c>
    </row>
    <row r="63" spans="1:20" s="32" customFormat="1" ht="17.100000000000001" customHeight="1" outlineLevel="4" x14ac:dyDescent="0.25">
      <c r="A63" s="28" t="s">
        <v>28</v>
      </c>
      <c r="B63" s="28" t="s">
        <v>25</v>
      </c>
      <c r="C63" s="28" t="s">
        <v>29</v>
      </c>
      <c r="D63" s="28" t="s">
        <v>26</v>
      </c>
      <c r="E63" s="28" t="s">
        <v>29</v>
      </c>
      <c r="F63" s="28" t="s">
        <v>27</v>
      </c>
      <c r="G63" s="28" t="s">
        <v>29</v>
      </c>
      <c r="H63" s="28" t="s">
        <v>29</v>
      </c>
      <c r="I63" s="29" t="s">
        <v>125</v>
      </c>
      <c r="J63" s="28" t="s">
        <v>126</v>
      </c>
      <c r="K63" s="30">
        <f t="shared" si="1"/>
        <v>329800</v>
      </c>
      <c r="L63" s="30">
        <v>225800</v>
      </c>
      <c r="M63" s="30">
        <v>87000</v>
      </c>
      <c r="N63" s="30">
        <v>0</v>
      </c>
      <c r="O63" s="30">
        <v>17000</v>
      </c>
      <c r="P63" s="31"/>
      <c r="Q63" s="30">
        <v>0</v>
      </c>
      <c r="R63" s="30">
        <v>0</v>
      </c>
      <c r="S63" s="30">
        <v>0</v>
      </c>
      <c r="T63" s="30">
        <v>0</v>
      </c>
    </row>
    <row r="64" spans="1:20" s="32" customFormat="1" ht="17.100000000000001" customHeight="1" outlineLevel="4" x14ac:dyDescent="0.25">
      <c r="A64" s="28" t="s">
        <v>28</v>
      </c>
      <c r="B64" s="28" t="s">
        <v>25</v>
      </c>
      <c r="C64" s="28" t="s">
        <v>29</v>
      </c>
      <c r="D64" s="28" t="s">
        <v>26</v>
      </c>
      <c r="E64" s="28" t="s">
        <v>29</v>
      </c>
      <c r="F64" s="28" t="s">
        <v>27</v>
      </c>
      <c r="G64" s="28" t="s">
        <v>29</v>
      </c>
      <c r="H64" s="28" t="s">
        <v>29</v>
      </c>
      <c r="I64" s="29" t="s">
        <v>127</v>
      </c>
      <c r="J64" s="28" t="s">
        <v>128</v>
      </c>
      <c r="K64" s="30">
        <f t="shared" si="1"/>
        <v>3425400</v>
      </c>
      <c r="L64" s="30">
        <v>90600</v>
      </c>
      <c r="M64" s="30">
        <v>2898500</v>
      </c>
      <c r="N64" s="30">
        <v>0</v>
      </c>
      <c r="O64" s="30">
        <v>436300</v>
      </c>
      <c r="P64" s="31"/>
      <c r="Q64" s="30">
        <v>0</v>
      </c>
      <c r="R64" s="30">
        <v>0</v>
      </c>
      <c r="S64" s="30">
        <v>0</v>
      </c>
      <c r="T64" s="30">
        <v>0</v>
      </c>
    </row>
    <row r="65" spans="1:20" s="32" customFormat="1" ht="17.100000000000001" customHeight="1" outlineLevel="4" x14ac:dyDescent="0.25">
      <c r="A65" s="28"/>
      <c r="B65" s="28"/>
      <c r="C65" s="28"/>
      <c r="D65" s="28"/>
      <c r="E65" s="28"/>
      <c r="F65" s="28"/>
      <c r="G65" s="28"/>
      <c r="H65" s="28"/>
      <c r="I65" s="29" t="s">
        <v>129</v>
      </c>
      <c r="J65" s="28" t="s">
        <v>130</v>
      </c>
      <c r="K65" s="30">
        <f>SUM(L65:T65)</f>
        <v>145800</v>
      </c>
      <c r="L65" s="30">
        <v>134000</v>
      </c>
      <c r="M65" s="30">
        <v>10300</v>
      </c>
      <c r="N65" s="30">
        <v>0</v>
      </c>
      <c r="O65" s="30">
        <v>1500</v>
      </c>
      <c r="P65" s="31"/>
      <c r="Q65" s="30">
        <v>0</v>
      </c>
      <c r="R65" s="30">
        <v>0</v>
      </c>
      <c r="S65" s="30">
        <v>0</v>
      </c>
      <c r="T65" s="30">
        <v>0</v>
      </c>
    </row>
    <row r="66" spans="1:20" s="32" customFormat="1" ht="17.100000000000001" customHeight="1" outlineLevel="4" x14ac:dyDescent="0.25">
      <c r="A66" s="28"/>
      <c r="B66" s="28"/>
      <c r="C66" s="28"/>
      <c r="D66" s="28"/>
      <c r="E66" s="28"/>
      <c r="F66" s="28"/>
      <c r="G66" s="28"/>
      <c r="H66" s="28"/>
      <c r="I66" s="38" t="s">
        <v>131</v>
      </c>
      <c r="J66" s="28" t="s">
        <v>132</v>
      </c>
      <c r="K66" s="30">
        <f t="shared" si="1"/>
        <v>0</v>
      </c>
      <c r="L66" s="30">
        <v>0</v>
      </c>
      <c r="M66" s="30">
        <v>0</v>
      </c>
      <c r="N66" s="30">
        <v>0</v>
      </c>
      <c r="O66" s="30">
        <v>0</v>
      </c>
      <c r="P66" s="31"/>
      <c r="Q66" s="30">
        <v>0</v>
      </c>
      <c r="R66" s="30">
        <v>0</v>
      </c>
      <c r="S66" s="30">
        <v>0</v>
      </c>
      <c r="T66" s="30">
        <v>0</v>
      </c>
    </row>
    <row r="67" spans="1:20" s="32" customFormat="1" ht="17.100000000000001" customHeight="1" outlineLevel="4" x14ac:dyDescent="0.25">
      <c r="A67" s="28" t="s">
        <v>28</v>
      </c>
      <c r="B67" s="28" t="s">
        <v>25</v>
      </c>
      <c r="C67" s="28" t="s">
        <v>29</v>
      </c>
      <c r="D67" s="28" t="s">
        <v>26</v>
      </c>
      <c r="E67" s="28" t="s">
        <v>29</v>
      </c>
      <c r="F67" s="28" t="s">
        <v>27</v>
      </c>
      <c r="G67" s="28" t="s">
        <v>29</v>
      </c>
      <c r="H67" s="28" t="s">
        <v>29</v>
      </c>
      <c r="I67" s="29" t="s">
        <v>133</v>
      </c>
      <c r="J67" s="28" t="s">
        <v>134</v>
      </c>
      <c r="K67" s="30">
        <f t="shared" si="1"/>
        <v>43600</v>
      </c>
      <c r="L67" s="30">
        <v>5000</v>
      </c>
      <c r="M67" s="30">
        <v>28200</v>
      </c>
      <c r="N67" s="30">
        <v>0</v>
      </c>
      <c r="O67" s="30">
        <v>3900</v>
      </c>
      <c r="P67" s="31"/>
      <c r="Q67" s="30">
        <v>0</v>
      </c>
      <c r="R67" s="30">
        <v>1500</v>
      </c>
      <c r="S67" s="30">
        <v>5000</v>
      </c>
      <c r="T67" s="30">
        <v>0</v>
      </c>
    </row>
    <row r="68" spans="1:20" s="32" customFormat="1" ht="17.100000000000001" customHeight="1" outlineLevel="4" x14ac:dyDescent="0.25">
      <c r="A68" s="28" t="s">
        <v>28</v>
      </c>
      <c r="B68" s="28" t="s">
        <v>25</v>
      </c>
      <c r="C68" s="28" t="s">
        <v>29</v>
      </c>
      <c r="D68" s="28" t="s">
        <v>26</v>
      </c>
      <c r="E68" s="28" t="s">
        <v>29</v>
      </c>
      <c r="F68" s="28" t="s">
        <v>27</v>
      </c>
      <c r="G68" s="28" t="s">
        <v>29</v>
      </c>
      <c r="H68" s="28" t="s">
        <v>29</v>
      </c>
      <c r="I68" s="29" t="s">
        <v>135</v>
      </c>
      <c r="J68" s="28" t="s">
        <v>136</v>
      </c>
      <c r="K68" s="30">
        <f t="shared" si="1"/>
        <v>2032200</v>
      </c>
      <c r="L68" s="30">
        <v>1897100</v>
      </c>
      <c r="M68" s="30">
        <v>8500</v>
      </c>
      <c r="N68" s="30">
        <v>0</v>
      </c>
      <c r="O68" s="30">
        <v>1100</v>
      </c>
      <c r="P68" s="31"/>
      <c r="Q68" s="30">
        <v>0</v>
      </c>
      <c r="R68" s="30">
        <v>125000</v>
      </c>
      <c r="S68" s="30">
        <v>500</v>
      </c>
      <c r="T68" s="30">
        <v>0</v>
      </c>
    </row>
    <row r="69" spans="1:20" s="32" customFormat="1" ht="17.100000000000001" customHeight="1" outlineLevel="4" x14ac:dyDescent="0.25">
      <c r="A69" s="28" t="s">
        <v>28</v>
      </c>
      <c r="B69" s="28" t="s">
        <v>25</v>
      </c>
      <c r="C69" s="28" t="s">
        <v>29</v>
      </c>
      <c r="D69" s="28" t="s">
        <v>26</v>
      </c>
      <c r="E69" s="28" t="s">
        <v>29</v>
      </c>
      <c r="F69" s="28" t="s">
        <v>27</v>
      </c>
      <c r="G69" s="28" t="s">
        <v>29</v>
      </c>
      <c r="H69" s="28" t="s">
        <v>29</v>
      </c>
      <c r="I69" s="29" t="s">
        <v>137</v>
      </c>
      <c r="J69" s="28" t="s">
        <v>138</v>
      </c>
      <c r="K69" s="30">
        <f t="shared" si="1"/>
        <v>31800</v>
      </c>
      <c r="L69" s="30">
        <v>31700</v>
      </c>
      <c r="M69" s="30">
        <v>100</v>
      </c>
      <c r="N69" s="30">
        <v>0</v>
      </c>
      <c r="O69" s="30">
        <v>0</v>
      </c>
      <c r="P69" s="31"/>
      <c r="Q69" s="30">
        <v>0</v>
      </c>
      <c r="R69" s="30">
        <v>0</v>
      </c>
      <c r="S69" s="30">
        <v>0</v>
      </c>
      <c r="T69" s="30">
        <v>0</v>
      </c>
    </row>
    <row r="70" spans="1:20" s="32" customFormat="1" ht="17.100000000000001" customHeight="1" outlineLevel="4" x14ac:dyDescent="0.25">
      <c r="A70" s="28" t="s">
        <v>28</v>
      </c>
      <c r="B70" s="28" t="s">
        <v>25</v>
      </c>
      <c r="C70" s="28" t="s">
        <v>29</v>
      </c>
      <c r="D70" s="28" t="s">
        <v>26</v>
      </c>
      <c r="E70" s="28" t="s">
        <v>29</v>
      </c>
      <c r="F70" s="28" t="s">
        <v>27</v>
      </c>
      <c r="G70" s="28" t="s">
        <v>29</v>
      </c>
      <c r="H70" s="28" t="s">
        <v>29</v>
      </c>
      <c r="I70" s="29" t="s">
        <v>139</v>
      </c>
      <c r="J70" s="28" t="s">
        <v>140</v>
      </c>
      <c r="K70" s="30">
        <f t="shared" si="1"/>
        <v>3422500</v>
      </c>
      <c r="L70" s="30">
        <v>1214000</v>
      </c>
      <c r="M70" s="30">
        <f>1049400+870000</f>
        <v>1919400</v>
      </c>
      <c r="N70" s="30">
        <v>0</v>
      </c>
      <c r="O70" s="30">
        <f>158800+130000</f>
        <v>288800</v>
      </c>
      <c r="P70" s="31"/>
      <c r="Q70" s="30">
        <v>0</v>
      </c>
      <c r="R70" s="30">
        <v>300</v>
      </c>
      <c r="S70" s="30">
        <v>0</v>
      </c>
      <c r="T70" s="30">
        <v>0</v>
      </c>
    </row>
    <row r="71" spans="1:20" s="32" customFormat="1" ht="17.100000000000001" customHeight="1" outlineLevel="4" x14ac:dyDescent="0.25">
      <c r="A71" s="28" t="s">
        <v>28</v>
      </c>
      <c r="B71" s="28" t="s">
        <v>25</v>
      </c>
      <c r="C71" s="28" t="s">
        <v>29</v>
      </c>
      <c r="D71" s="28" t="s">
        <v>26</v>
      </c>
      <c r="E71" s="28" t="s">
        <v>29</v>
      </c>
      <c r="F71" s="28" t="s">
        <v>27</v>
      </c>
      <c r="G71" s="28" t="s">
        <v>29</v>
      </c>
      <c r="H71" s="28" t="s">
        <v>29</v>
      </c>
      <c r="I71" s="29" t="s">
        <v>141</v>
      </c>
      <c r="J71" s="28" t="s">
        <v>142</v>
      </c>
      <c r="K71" s="30">
        <f t="shared" si="1"/>
        <v>7085700</v>
      </c>
      <c r="L71" s="30">
        <v>2057100</v>
      </c>
      <c r="M71" s="30">
        <f>7853106-3480000</f>
        <v>4373106</v>
      </c>
      <c r="N71" s="30">
        <v>0</v>
      </c>
      <c r="O71" s="30">
        <f>1174494-520000</f>
        <v>654494</v>
      </c>
      <c r="P71" s="31"/>
      <c r="Q71" s="30">
        <v>0</v>
      </c>
      <c r="R71" s="30">
        <v>0</v>
      </c>
      <c r="S71" s="30">
        <v>1000</v>
      </c>
      <c r="T71" s="30">
        <v>0</v>
      </c>
    </row>
    <row r="72" spans="1:20" s="32" customFormat="1" ht="17.100000000000001" customHeight="1" outlineLevel="4" x14ac:dyDescent="0.25">
      <c r="A72" s="28" t="s">
        <v>28</v>
      </c>
      <c r="B72" s="28" t="s">
        <v>25</v>
      </c>
      <c r="C72" s="28" t="s">
        <v>29</v>
      </c>
      <c r="D72" s="28" t="s">
        <v>26</v>
      </c>
      <c r="E72" s="28" t="s">
        <v>29</v>
      </c>
      <c r="F72" s="28" t="s">
        <v>27</v>
      </c>
      <c r="G72" s="28" t="s">
        <v>29</v>
      </c>
      <c r="H72" s="28" t="s">
        <v>29</v>
      </c>
      <c r="I72" s="29" t="s">
        <v>143</v>
      </c>
      <c r="J72" s="28" t="s">
        <v>144</v>
      </c>
      <c r="K72" s="30">
        <f t="shared" si="1"/>
        <v>77205200</v>
      </c>
      <c r="L72" s="30">
        <v>0</v>
      </c>
      <c r="M72" s="30">
        <f>68324600-1156056</f>
        <v>67168544</v>
      </c>
      <c r="N72" s="30">
        <v>0</v>
      </c>
      <c r="O72" s="30">
        <f>10209400-172744</f>
        <v>10036656</v>
      </c>
      <c r="P72" s="31"/>
      <c r="Q72" s="30">
        <v>0</v>
      </c>
      <c r="R72" s="30">
        <v>0</v>
      </c>
      <c r="S72" s="30">
        <v>0</v>
      </c>
      <c r="T72" s="30">
        <v>0</v>
      </c>
    </row>
    <row r="73" spans="1:20" s="32" customFormat="1" ht="17.100000000000001" customHeight="1" outlineLevel="4" x14ac:dyDescent="0.25">
      <c r="A73" s="28" t="s">
        <v>28</v>
      </c>
      <c r="B73" s="28" t="s">
        <v>25</v>
      </c>
      <c r="C73" s="28" t="s">
        <v>29</v>
      </c>
      <c r="D73" s="28" t="s">
        <v>26</v>
      </c>
      <c r="E73" s="28" t="s">
        <v>29</v>
      </c>
      <c r="F73" s="28" t="s">
        <v>27</v>
      </c>
      <c r="G73" s="28" t="s">
        <v>29</v>
      </c>
      <c r="H73" s="28" t="s">
        <v>29</v>
      </c>
      <c r="I73" s="29" t="s">
        <v>145</v>
      </c>
      <c r="J73" s="28" t="s">
        <v>146</v>
      </c>
      <c r="K73" s="30">
        <f t="shared" si="1"/>
        <v>1400000</v>
      </c>
      <c r="L73" s="30">
        <v>0</v>
      </c>
      <c r="M73" s="30">
        <v>1218000</v>
      </c>
      <c r="N73" s="30">
        <v>0</v>
      </c>
      <c r="O73" s="30">
        <v>182000</v>
      </c>
      <c r="P73" s="31"/>
      <c r="Q73" s="30">
        <v>0</v>
      </c>
      <c r="R73" s="30">
        <v>0</v>
      </c>
      <c r="S73" s="30">
        <v>0</v>
      </c>
      <c r="T73" s="30">
        <v>0</v>
      </c>
    </row>
    <row r="74" spans="1:20" s="32" customFormat="1" ht="17.100000000000001" customHeight="1" outlineLevel="4" x14ac:dyDescent="0.25">
      <c r="A74" s="28" t="s">
        <v>28</v>
      </c>
      <c r="B74" s="28" t="s">
        <v>25</v>
      </c>
      <c r="C74" s="28" t="s">
        <v>29</v>
      </c>
      <c r="D74" s="28" t="s">
        <v>26</v>
      </c>
      <c r="E74" s="28" t="s">
        <v>29</v>
      </c>
      <c r="F74" s="28" t="s">
        <v>27</v>
      </c>
      <c r="G74" s="28" t="s">
        <v>29</v>
      </c>
      <c r="H74" s="28" t="s">
        <v>29</v>
      </c>
      <c r="I74" s="29" t="s">
        <v>147</v>
      </c>
      <c r="J74" s="28" t="s">
        <v>148</v>
      </c>
      <c r="K74" s="30">
        <f t="shared" si="1"/>
        <v>2995700</v>
      </c>
      <c r="L74" s="30">
        <v>553200</v>
      </c>
      <c r="M74" s="30">
        <f>1261300+861300</f>
        <v>2122600</v>
      </c>
      <c r="N74" s="30">
        <v>0</v>
      </c>
      <c r="O74" s="30">
        <f>188200+128700</f>
        <v>316900</v>
      </c>
      <c r="P74" s="31"/>
      <c r="Q74" s="30">
        <v>0</v>
      </c>
      <c r="R74" s="30">
        <v>1500</v>
      </c>
      <c r="S74" s="30">
        <v>1500</v>
      </c>
      <c r="T74" s="30">
        <v>0</v>
      </c>
    </row>
    <row r="75" spans="1:20" s="32" customFormat="1" ht="17.100000000000001" customHeight="1" outlineLevel="4" x14ac:dyDescent="0.25">
      <c r="A75" s="28" t="s">
        <v>28</v>
      </c>
      <c r="B75" s="28" t="s">
        <v>25</v>
      </c>
      <c r="C75" s="28" t="s">
        <v>29</v>
      </c>
      <c r="D75" s="28" t="s">
        <v>26</v>
      </c>
      <c r="E75" s="28" t="s">
        <v>29</v>
      </c>
      <c r="F75" s="28" t="s">
        <v>27</v>
      </c>
      <c r="G75" s="28" t="s">
        <v>29</v>
      </c>
      <c r="H75" s="28" t="s">
        <v>29</v>
      </c>
      <c r="I75" s="29" t="s">
        <v>149</v>
      </c>
      <c r="J75" s="28" t="s">
        <v>150</v>
      </c>
      <c r="K75" s="30">
        <f t="shared" si="1"/>
        <v>769600</v>
      </c>
      <c r="L75" s="30">
        <v>490000</v>
      </c>
      <c r="M75" s="30">
        <v>138800</v>
      </c>
      <c r="N75" s="30">
        <v>0</v>
      </c>
      <c r="O75" s="30">
        <v>20800</v>
      </c>
      <c r="P75" s="31"/>
      <c r="Q75" s="30">
        <v>0</v>
      </c>
      <c r="R75" s="30">
        <v>0</v>
      </c>
      <c r="S75" s="30">
        <v>120000</v>
      </c>
      <c r="T75" s="30">
        <v>0</v>
      </c>
    </row>
    <row r="76" spans="1:20" s="32" customFormat="1" ht="17.100000000000001" customHeight="1" outlineLevel="4" x14ac:dyDescent="0.25">
      <c r="A76" s="28" t="s">
        <v>28</v>
      </c>
      <c r="B76" s="28" t="s">
        <v>25</v>
      </c>
      <c r="C76" s="28" t="s">
        <v>29</v>
      </c>
      <c r="D76" s="28" t="s">
        <v>26</v>
      </c>
      <c r="E76" s="28" t="s">
        <v>29</v>
      </c>
      <c r="F76" s="28" t="s">
        <v>27</v>
      </c>
      <c r="G76" s="28" t="s">
        <v>29</v>
      </c>
      <c r="H76" s="28" t="s">
        <v>29</v>
      </c>
      <c r="I76" s="29" t="s">
        <v>151</v>
      </c>
      <c r="J76" s="28" t="s">
        <v>152</v>
      </c>
      <c r="K76" s="30">
        <f t="shared" si="1"/>
        <v>583000</v>
      </c>
      <c r="L76" s="30">
        <v>280000</v>
      </c>
      <c r="M76" s="30">
        <v>263600</v>
      </c>
      <c r="N76" s="30">
        <v>0</v>
      </c>
      <c r="O76" s="30">
        <v>39400</v>
      </c>
      <c r="P76" s="31"/>
      <c r="Q76" s="30">
        <v>0</v>
      </c>
      <c r="R76" s="30">
        <v>0</v>
      </c>
      <c r="S76" s="30">
        <v>0</v>
      </c>
      <c r="T76" s="30">
        <v>0</v>
      </c>
    </row>
    <row r="77" spans="1:20" s="32" customFormat="1" ht="17.100000000000001" customHeight="1" outlineLevel="4" x14ac:dyDescent="0.25">
      <c r="A77" s="28" t="s">
        <v>28</v>
      </c>
      <c r="B77" s="28" t="s">
        <v>25</v>
      </c>
      <c r="C77" s="28" t="s">
        <v>29</v>
      </c>
      <c r="D77" s="28" t="s">
        <v>26</v>
      </c>
      <c r="E77" s="28" t="s">
        <v>29</v>
      </c>
      <c r="F77" s="28" t="s">
        <v>27</v>
      </c>
      <c r="G77" s="28" t="s">
        <v>29</v>
      </c>
      <c r="H77" s="28" t="s">
        <v>29</v>
      </c>
      <c r="I77" s="29" t="s">
        <v>153</v>
      </c>
      <c r="J77" s="28" t="s">
        <v>154</v>
      </c>
      <c r="K77" s="30">
        <f t="shared" si="1"/>
        <v>14550400</v>
      </c>
      <c r="L77" s="30">
        <v>6631600</v>
      </c>
      <c r="M77" s="30">
        <v>6891500</v>
      </c>
      <c r="N77" s="30">
        <v>0</v>
      </c>
      <c r="O77" s="30">
        <v>1026300</v>
      </c>
      <c r="P77" s="31"/>
      <c r="Q77" s="30">
        <v>0</v>
      </c>
      <c r="R77" s="30">
        <v>0</v>
      </c>
      <c r="S77" s="30">
        <v>1000</v>
      </c>
      <c r="T77" s="30">
        <v>0</v>
      </c>
    </row>
    <row r="78" spans="1:20" s="32" customFormat="1" ht="35.25" customHeight="1" outlineLevel="4" x14ac:dyDescent="0.25">
      <c r="A78" s="28" t="s">
        <v>28</v>
      </c>
      <c r="B78" s="28" t="s">
        <v>25</v>
      </c>
      <c r="C78" s="28" t="s">
        <v>29</v>
      </c>
      <c r="D78" s="28" t="s">
        <v>26</v>
      </c>
      <c r="E78" s="28" t="s">
        <v>29</v>
      </c>
      <c r="F78" s="28" t="s">
        <v>27</v>
      </c>
      <c r="G78" s="28" t="s">
        <v>29</v>
      </c>
      <c r="H78" s="28" t="s">
        <v>29</v>
      </c>
      <c r="I78" s="35" t="s">
        <v>155</v>
      </c>
      <c r="J78" s="36" t="s">
        <v>156</v>
      </c>
      <c r="K78" s="30">
        <f t="shared" si="1"/>
        <v>17580000</v>
      </c>
      <c r="L78" s="30">
        <v>1628100</v>
      </c>
      <c r="M78" s="30">
        <v>13869424</v>
      </c>
      <c r="N78" s="30">
        <v>0</v>
      </c>
      <c r="O78" s="30">
        <v>2078476</v>
      </c>
      <c r="P78" s="31"/>
      <c r="Q78" s="30">
        <v>0</v>
      </c>
      <c r="R78" s="30">
        <v>0</v>
      </c>
      <c r="S78" s="30">
        <v>4000</v>
      </c>
      <c r="T78" s="30">
        <v>0</v>
      </c>
    </row>
    <row r="79" spans="1:20" s="32" customFormat="1" ht="17.100000000000001" customHeight="1" outlineLevel="4" x14ac:dyDescent="0.25">
      <c r="A79" s="28" t="s">
        <v>28</v>
      </c>
      <c r="B79" s="28" t="s">
        <v>25</v>
      </c>
      <c r="C79" s="28" t="s">
        <v>29</v>
      </c>
      <c r="D79" s="28" t="s">
        <v>26</v>
      </c>
      <c r="E79" s="28" t="s">
        <v>29</v>
      </c>
      <c r="F79" s="28" t="s">
        <v>27</v>
      </c>
      <c r="G79" s="28" t="s">
        <v>29</v>
      </c>
      <c r="H79" s="28" t="s">
        <v>29</v>
      </c>
      <c r="I79" s="29" t="s">
        <v>157</v>
      </c>
      <c r="J79" s="28" t="s">
        <v>158</v>
      </c>
      <c r="K79" s="33">
        <f t="shared" si="1"/>
        <v>57100</v>
      </c>
      <c r="L79" s="30">
        <v>35600</v>
      </c>
      <c r="M79" s="30">
        <v>17800</v>
      </c>
      <c r="N79" s="30">
        <v>0</v>
      </c>
      <c r="O79" s="30">
        <v>3100</v>
      </c>
      <c r="P79" s="31"/>
      <c r="Q79" s="30">
        <v>0</v>
      </c>
      <c r="R79" s="30">
        <v>600</v>
      </c>
      <c r="S79" s="30">
        <v>0</v>
      </c>
      <c r="T79" s="30">
        <v>0</v>
      </c>
    </row>
    <row r="80" spans="1:20" s="32" customFormat="1" ht="17.100000000000001" customHeight="1" outlineLevel="4" x14ac:dyDescent="0.25">
      <c r="A80" s="28" t="s">
        <v>28</v>
      </c>
      <c r="B80" s="28" t="s">
        <v>25</v>
      </c>
      <c r="C80" s="28" t="s">
        <v>29</v>
      </c>
      <c r="D80" s="28" t="s">
        <v>26</v>
      </c>
      <c r="E80" s="28" t="s">
        <v>29</v>
      </c>
      <c r="F80" s="28" t="s">
        <v>27</v>
      </c>
      <c r="G80" s="28" t="s">
        <v>29</v>
      </c>
      <c r="H80" s="28" t="s">
        <v>29</v>
      </c>
      <c r="I80" s="29" t="s">
        <v>159</v>
      </c>
      <c r="J80" s="28" t="s">
        <v>160</v>
      </c>
      <c r="K80" s="33">
        <f t="shared" si="1"/>
        <v>149300</v>
      </c>
      <c r="L80" s="30">
        <v>37100</v>
      </c>
      <c r="M80" s="30">
        <v>97600</v>
      </c>
      <c r="N80" s="30">
        <v>0</v>
      </c>
      <c r="O80" s="30">
        <v>14600</v>
      </c>
      <c r="P80" s="31"/>
      <c r="Q80" s="30">
        <v>0</v>
      </c>
      <c r="R80" s="30">
        <v>0</v>
      </c>
      <c r="S80" s="30">
        <v>0</v>
      </c>
      <c r="T80" s="30">
        <v>0</v>
      </c>
    </row>
    <row r="81" spans="1:20" s="32" customFormat="1" ht="30" customHeight="1" outlineLevel="4" x14ac:dyDescent="0.25">
      <c r="A81" s="28" t="s">
        <v>28</v>
      </c>
      <c r="B81" s="28" t="s">
        <v>25</v>
      </c>
      <c r="C81" s="28" t="s">
        <v>29</v>
      </c>
      <c r="D81" s="28" t="s">
        <v>26</v>
      </c>
      <c r="E81" s="28" t="s">
        <v>29</v>
      </c>
      <c r="F81" s="28" t="s">
        <v>27</v>
      </c>
      <c r="G81" s="28" t="s">
        <v>29</v>
      </c>
      <c r="H81" s="28" t="s">
        <v>29</v>
      </c>
      <c r="I81" s="35" t="s">
        <v>161</v>
      </c>
      <c r="J81" s="28" t="s">
        <v>162</v>
      </c>
      <c r="K81" s="33">
        <f t="shared" si="1"/>
        <v>5166400</v>
      </c>
      <c r="L81" s="30">
        <v>4744400</v>
      </c>
      <c r="M81" s="30">
        <v>365300</v>
      </c>
      <c r="N81" s="30">
        <v>0</v>
      </c>
      <c r="O81" s="30">
        <v>56200</v>
      </c>
      <c r="P81" s="31"/>
      <c r="Q81" s="30">
        <v>0</v>
      </c>
      <c r="R81" s="30">
        <v>500</v>
      </c>
      <c r="S81" s="30">
        <v>0</v>
      </c>
      <c r="T81" s="30">
        <v>0</v>
      </c>
    </row>
    <row r="82" spans="1:20" s="32" customFormat="1" ht="17.100000000000001" customHeight="1" outlineLevel="4" x14ac:dyDescent="0.25">
      <c r="A82" s="28" t="s">
        <v>28</v>
      </c>
      <c r="B82" s="28" t="s">
        <v>25</v>
      </c>
      <c r="C82" s="28" t="s">
        <v>29</v>
      </c>
      <c r="D82" s="28" t="s">
        <v>26</v>
      </c>
      <c r="E82" s="28" t="s">
        <v>29</v>
      </c>
      <c r="F82" s="28" t="s">
        <v>27</v>
      </c>
      <c r="G82" s="28" t="s">
        <v>29</v>
      </c>
      <c r="H82" s="28" t="s">
        <v>29</v>
      </c>
      <c r="I82" s="29" t="s">
        <v>163</v>
      </c>
      <c r="J82" s="28" t="s">
        <v>164</v>
      </c>
      <c r="K82" s="33">
        <f t="shared" si="1"/>
        <v>3467500</v>
      </c>
      <c r="L82" s="30">
        <v>850500</v>
      </c>
      <c r="M82" s="30">
        <v>2277700</v>
      </c>
      <c r="N82" s="30">
        <v>0</v>
      </c>
      <c r="O82" s="30">
        <v>339000</v>
      </c>
      <c r="P82" s="31"/>
      <c r="Q82" s="30">
        <v>0</v>
      </c>
      <c r="R82" s="30">
        <v>0</v>
      </c>
      <c r="S82" s="30">
        <v>300</v>
      </c>
      <c r="T82" s="30">
        <v>0</v>
      </c>
    </row>
    <row r="83" spans="1:20" s="32" customFormat="1" ht="30" customHeight="1" outlineLevel="4" x14ac:dyDescent="0.25">
      <c r="A83" s="28" t="s">
        <v>28</v>
      </c>
      <c r="B83" s="28" t="s">
        <v>25</v>
      </c>
      <c r="C83" s="28" t="s">
        <v>29</v>
      </c>
      <c r="D83" s="28" t="s">
        <v>26</v>
      </c>
      <c r="E83" s="28" t="s">
        <v>29</v>
      </c>
      <c r="F83" s="28" t="s">
        <v>27</v>
      </c>
      <c r="G83" s="28" t="s">
        <v>29</v>
      </c>
      <c r="H83" s="28" t="s">
        <v>29</v>
      </c>
      <c r="I83" s="35" t="s">
        <v>165</v>
      </c>
      <c r="J83" s="28" t="s">
        <v>166</v>
      </c>
      <c r="K83" s="33">
        <f t="shared" si="1"/>
        <v>2929200</v>
      </c>
      <c r="L83" s="30">
        <v>817800</v>
      </c>
      <c r="M83" s="30">
        <v>1836900</v>
      </c>
      <c r="N83" s="30">
        <v>0</v>
      </c>
      <c r="O83" s="30">
        <v>274500</v>
      </c>
      <c r="P83" s="31"/>
      <c r="Q83" s="30">
        <v>0</v>
      </c>
      <c r="R83" s="30">
        <v>0</v>
      </c>
      <c r="S83" s="30">
        <v>0</v>
      </c>
      <c r="T83" s="30">
        <v>0</v>
      </c>
    </row>
    <row r="84" spans="1:20" s="32" customFormat="1" ht="30" customHeight="1" outlineLevel="4" x14ac:dyDescent="0.25">
      <c r="A84" s="28" t="s">
        <v>28</v>
      </c>
      <c r="B84" s="28" t="s">
        <v>25</v>
      </c>
      <c r="C84" s="28" t="s">
        <v>29</v>
      </c>
      <c r="D84" s="28" t="s">
        <v>26</v>
      </c>
      <c r="E84" s="28" t="s">
        <v>29</v>
      </c>
      <c r="F84" s="28" t="s">
        <v>27</v>
      </c>
      <c r="G84" s="28" t="s">
        <v>29</v>
      </c>
      <c r="H84" s="28" t="s">
        <v>29</v>
      </c>
      <c r="I84" s="35" t="s">
        <v>167</v>
      </c>
      <c r="J84" s="28" t="s">
        <v>168</v>
      </c>
      <c r="K84" s="33">
        <f t="shared" si="1"/>
        <v>12957900</v>
      </c>
      <c r="L84" s="30">
        <v>4902000</v>
      </c>
      <c r="M84" s="30">
        <v>7006500</v>
      </c>
      <c r="N84" s="30">
        <v>0</v>
      </c>
      <c r="O84" s="30">
        <v>1046900</v>
      </c>
      <c r="P84" s="31"/>
      <c r="Q84" s="30">
        <v>0</v>
      </c>
      <c r="R84" s="30">
        <v>0</v>
      </c>
      <c r="S84" s="30">
        <v>2500</v>
      </c>
      <c r="T84" s="30">
        <v>0</v>
      </c>
    </row>
    <row r="85" spans="1:20" s="32" customFormat="1" ht="30" customHeight="1" outlineLevel="4" x14ac:dyDescent="0.25">
      <c r="A85" s="28" t="s">
        <v>28</v>
      </c>
      <c r="B85" s="28" t="s">
        <v>25</v>
      </c>
      <c r="C85" s="28" t="s">
        <v>29</v>
      </c>
      <c r="D85" s="28" t="s">
        <v>26</v>
      </c>
      <c r="E85" s="28" t="s">
        <v>29</v>
      </c>
      <c r="F85" s="28" t="s">
        <v>27</v>
      </c>
      <c r="G85" s="28" t="s">
        <v>29</v>
      </c>
      <c r="H85" s="28" t="s">
        <v>29</v>
      </c>
      <c r="I85" s="35" t="s">
        <v>169</v>
      </c>
      <c r="J85" s="36" t="s">
        <v>170</v>
      </c>
      <c r="K85" s="33">
        <f t="shared" si="1"/>
        <v>13500</v>
      </c>
      <c r="L85" s="30">
        <v>12500</v>
      </c>
      <c r="M85" s="30">
        <v>900</v>
      </c>
      <c r="N85" s="30">
        <v>0</v>
      </c>
      <c r="O85" s="30">
        <v>100</v>
      </c>
      <c r="P85" s="31"/>
      <c r="Q85" s="30">
        <v>0</v>
      </c>
      <c r="R85" s="30">
        <v>0</v>
      </c>
      <c r="S85" s="30">
        <v>0</v>
      </c>
      <c r="T85" s="30">
        <v>0</v>
      </c>
    </row>
    <row r="86" spans="1:20" s="32" customFormat="1" ht="30" customHeight="1" outlineLevel="4" x14ac:dyDescent="0.25">
      <c r="A86" s="28" t="s">
        <v>28</v>
      </c>
      <c r="B86" s="28" t="s">
        <v>25</v>
      </c>
      <c r="C86" s="28" t="s">
        <v>29</v>
      </c>
      <c r="D86" s="28" t="s">
        <v>26</v>
      </c>
      <c r="E86" s="28" t="s">
        <v>29</v>
      </c>
      <c r="F86" s="28" t="s">
        <v>27</v>
      </c>
      <c r="G86" s="28" t="s">
        <v>29</v>
      </c>
      <c r="H86" s="28" t="s">
        <v>29</v>
      </c>
      <c r="I86" s="35" t="s">
        <v>171</v>
      </c>
      <c r="J86" s="28" t="s">
        <v>172</v>
      </c>
      <c r="K86" s="33">
        <f t="shared" si="1"/>
        <v>1000000</v>
      </c>
      <c r="L86" s="30">
        <v>1000000</v>
      </c>
      <c r="M86" s="30">
        <v>0</v>
      </c>
      <c r="N86" s="30">
        <v>0</v>
      </c>
      <c r="O86" s="30">
        <v>0</v>
      </c>
      <c r="P86" s="31"/>
      <c r="Q86" s="30">
        <v>0</v>
      </c>
      <c r="R86" s="30">
        <v>0</v>
      </c>
      <c r="S86" s="30">
        <v>0</v>
      </c>
      <c r="T86" s="30">
        <v>0</v>
      </c>
    </row>
    <row r="87" spans="1:20" s="32" customFormat="1" ht="30" customHeight="1" outlineLevel="4" x14ac:dyDescent="0.25">
      <c r="A87" s="28" t="s">
        <v>28</v>
      </c>
      <c r="B87" s="28" t="s">
        <v>25</v>
      </c>
      <c r="C87" s="28" t="s">
        <v>29</v>
      </c>
      <c r="D87" s="28" t="s">
        <v>26</v>
      </c>
      <c r="E87" s="28" t="s">
        <v>29</v>
      </c>
      <c r="F87" s="28" t="s">
        <v>27</v>
      </c>
      <c r="G87" s="28" t="s">
        <v>29</v>
      </c>
      <c r="H87" s="28" t="s">
        <v>29</v>
      </c>
      <c r="I87" s="35" t="s">
        <v>173</v>
      </c>
      <c r="J87" s="28" t="s">
        <v>174</v>
      </c>
      <c r="K87" s="33">
        <f t="shared" si="1"/>
        <v>1720900</v>
      </c>
      <c r="L87" s="30">
        <v>20300</v>
      </c>
      <c r="M87" s="30">
        <f>300500+1178763</f>
        <v>1479263</v>
      </c>
      <c r="N87" s="30">
        <v>0</v>
      </c>
      <c r="O87" s="30">
        <f>44900+176137</f>
        <v>221037</v>
      </c>
      <c r="P87" s="31"/>
      <c r="Q87" s="30">
        <v>0</v>
      </c>
      <c r="R87" s="30">
        <v>0</v>
      </c>
      <c r="S87" s="30">
        <v>300</v>
      </c>
      <c r="T87" s="30">
        <v>0</v>
      </c>
    </row>
    <row r="88" spans="1:20" s="32" customFormat="1" ht="30" customHeight="1" outlineLevel="4" x14ac:dyDescent="0.25">
      <c r="A88" s="28" t="s">
        <v>28</v>
      </c>
      <c r="B88" s="28" t="s">
        <v>25</v>
      </c>
      <c r="C88" s="28" t="s">
        <v>29</v>
      </c>
      <c r="D88" s="28" t="s">
        <v>26</v>
      </c>
      <c r="E88" s="28" t="s">
        <v>29</v>
      </c>
      <c r="F88" s="28" t="s">
        <v>27</v>
      </c>
      <c r="G88" s="28" t="s">
        <v>29</v>
      </c>
      <c r="H88" s="28" t="s">
        <v>29</v>
      </c>
      <c r="I88" s="35" t="s">
        <v>175</v>
      </c>
      <c r="J88" s="28" t="s">
        <v>176</v>
      </c>
      <c r="K88" s="33">
        <f t="shared" si="1"/>
        <v>199000</v>
      </c>
      <c r="L88" s="30">
        <v>40600</v>
      </c>
      <c r="M88" s="30">
        <v>137500</v>
      </c>
      <c r="N88" s="30">
        <v>0</v>
      </c>
      <c r="O88" s="30">
        <v>20600</v>
      </c>
      <c r="P88" s="31"/>
      <c r="Q88" s="30">
        <v>0</v>
      </c>
      <c r="R88" s="30">
        <v>0</v>
      </c>
      <c r="S88" s="30">
        <v>300</v>
      </c>
      <c r="T88" s="30">
        <v>0</v>
      </c>
    </row>
    <row r="89" spans="1:20" s="32" customFormat="1" ht="30" customHeight="1" outlineLevel="4" x14ac:dyDescent="0.25">
      <c r="A89" s="28" t="s">
        <v>28</v>
      </c>
      <c r="B89" s="28" t="s">
        <v>25</v>
      </c>
      <c r="C89" s="28" t="s">
        <v>29</v>
      </c>
      <c r="D89" s="28" t="s">
        <v>26</v>
      </c>
      <c r="E89" s="28" t="s">
        <v>29</v>
      </c>
      <c r="F89" s="28" t="s">
        <v>27</v>
      </c>
      <c r="G89" s="28" t="s">
        <v>29</v>
      </c>
      <c r="H89" s="28" t="s">
        <v>29</v>
      </c>
      <c r="I89" s="35" t="s">
        <v>177</v>
      </c>
      <c r="J89" s="28" t="s">
        <v>178</v>
      </c>
      <c r="K89" s="33">
        <f t="shared" si="1"/>
        <v>25942495</v>
      </c>
      <c r="L89" s="30">
        <v>4500000</v>
      </c>
      <c r="M89" s="30">
        <f>8212900+10440000</f>
        <v>18652900</v>
      </c>
      <c r="N89" s="30">
        <v>0</v>
      </c>
      <c r="O89" s="30">
        <f>1227200+1560000</f>
        <v>2787200</v>
      </c>
      <c r="P89" s="31"/>
      <c r="Q89" s="30">
        <v>0</v>
      </c>
      <c r="R89" s="30">
        <v>0</v>
      </c>
      <c r="S89" s="30">
        <f>200+2195</f>
        <v>2395</v>
      </c>
      <c r="T89" s="30">
        <v>0</v>
      </c>
    </row>
    <row r="90" spans="1:20" s="32" customFormat="1" ht="30" customHeight="1" outlineLevel="4" x14ac:dyDescent="0.25">
      <c r="A90" s="28" t="s">
        <v>28</v>
      </c>
      <c r="B90" s="28" t="s">
        <v>25</v>
      </c>
      <c r="C90" s="28" t="s">
        <v>29</v>
      </c>
      <c r="D90" s="28" t="s">
        <v>26</v>
      </c>
      <c r="E90" s="28" t="s">
        <v>29</v>
      </c>
      <c r="F90" s="28" t="s">
        <v>27</v>
      </c>
      <c r="G90" s="28" t="s">
        <v>29</v>
      </c>
      <c r="H90" s="28" t="s">
        <v>29</v>
      </c>
      <c r="I90" s="35" t="s">
        <v>179</v>
      </c>
      <c r="J90" s="28" t="s">
        <v>180</v>
      </c>
      <c r="K90" s="33">
        <f t="shared" si="1"/>
        <v>154500</v>
      </c>
      <c r="L90" s="30">
        <v>91000</v>
      </c>
      <c r="M90" s="30">
        <v>43500</v>
      </c>
      <c r="N90" s="30">
        <v>0</v>
      </c>
      <c r="O90" s="30">
        <v>6500</v>
      </c>
      <c r="P90" s="31"/>
      <c r="Q90" s="30">
        <v>0</v>
      </c>
      <c r="R90" s="30">
        <v>0</v>
      </c>
      <c r="S90" s="30">
        <v>13500</v>
      </c>
      <c r="T90" s="30">
        <v>0</v>
      </c>
    </row>
    <row r="91" spans="1:20" s="32" customFormat="1" ht="30" customHeight="1" outlineLevel="4" x14ac:dyDescent="0.25">
      <c r="A91" s="28" t="s">
        <v>28</v>
      </c>
      <c r="B91" s="28" t="s">
        <v>25</v>
      </c>
      <c r="C91" s="28" t="s">
        <v>29</v>
      </c>
      <c r="D91" s="28" t="s">
        <v>26</v>
      </c>
      <c r="E91" s="28" t="s">
        <v>29</v>
      </c>
      <c r="F91" s="28" t="s">
        <v>27</v>
      </c>
      <c r="G91" s="28" t="s">
        <v>29</v>
      </c>
      <c r="H91" s="28" t="s">
        <v>29</v>
      </c>
      <c r="I91" s="35" t="s">
        <v>181</v>
      </c>
      <c r="J91" s="28" t="s">
        <v>182</v>
      </c>
      <c r="K91" s="33">
        <f t="shared" si="1"/>
        <v>322100</v>
      </c>
      <c r="L91" s="30">
        <v>122100</v>
      </c>
      <c r="M91" s="30">
        <v>174000</v>
      </c>
      <c r="N91" s="30">
        <v>0</v>
      </c>
      <c r="O91" s="30">
        <v>26000</v>
      </c>
      <c r="P91" s="31"/>
      <c r="Q91" s="30">
        <v>0</v>
      </c>
      <c r="R91" s="30">
        <v>0</v>
      </c>
      <c r="S91" s="30">
        <v>0</v>
      </c>
      <c r="T91" s="30">
        <v>0</v>
      </c>
    </row>
    <row r="92" spans="1:20" s="25" customFormat="1" ht="20.100000000000001" customHeight="1" outlineLevel="3" x14ac:dyDescent="0.3">
      <c r="A92" s="24"/>
      <c r="B92" s="24"/>
      <c r="C92" s="24"/>
      <c r="D92" s="24"/>
      <c r="E92" s="24"/>
      <c r="G92" s="24"/>
      <c r="H92" s="24"/>
      <c r="I92" s="50" t="s">
        <v>183</v>
      </c>
      <c r="J92" s="51"/>
      <c r="K92" s="26">
        <f>SUBTOTAL(9,K93:K146)</f>
        <v>733321500</v>
      </c>
      <c r="L92" s="26">
        <f>SUBTOTAL(9,L93:L146)</f>
        <v>11248900</v>
      </c>
      <c r="M92" s="26">
        <f>SUBTOTAL(9,M93:M146)</f>
        <v>628910670</v>
      </c>
      <c r="N92" s="26">
        <f>SUBTOTAL(9,N93:N146)</f>
        <v>0</v>
      </c>
      <c r="O92" s="26">
        <f>SUBTOTAL(9,O93:O146)</f>
        <v>93092730</v>
      </c>
      <c r="P92" s="37"/>
      <c r="Q92" s="26">
        <f>SUBTOTAL(9,Q93:Q146)</f>
        <v>0</v>
      </c>
      <c r="R92" s="26">
        <f>SUBTOTAL(9,R93:R146)</f>
        <v>18500</v>
      </c>
      <c r="S92" s="26">
        <f>SUBTOTAL(9,S93:S146)</f>
        <v>50700</v>
      </c>
      <c r="T92" s="26">
        <f>SUBTOTAL(9,T93:T146)</f>
        <v>0</v>
      </c>
    </row>
    <row r="93" spans="1:20" s="32" customFormat="1" ht="17.100000000000001" customHeight="1" outlineLevel="4" x14ac:dyDescent="0.25">
      <c r="A93" s="28" t="s">
        <v>28</v>
      </c>
      <c r="B93" s="28" t="s">
        <v>25</v>
      </c>
      <c r="C93" s="28" t="s">
        <v>29</v>
      </c>
      <c r="D93" s="28" t="s">
        <v>26</v>
      </c>
      <c r="E93" s="28" t="s">
        <v>29</v>
      </c>
      <c r="F93" s="28" t="s">
        <v>183</v>
      </c>
      <c r="G93" s="28" t="s">
        <v>184</v>
      </c>
      <c r="H93" s="28" t="s">
        <v>29</v>
      </c>
      <c r="I93" s="29" t="s">
        <v>185</v>
      </c>
      <c r="J93" s="28" t="s">
        <v>186</v>
      </c>
      <c r="K93" s="33">
        <f t="shared" ref="K93:K146" si="2">SUM(L93:T93)</f>
        <v>14776500</v>
      </c>
      <c r="L93" s="33">
        <v>620400</v>
      </c>
      <c r="M93" s="33">
        <v>12342200</v>
      </c>
      <c r="N93" s="33">
        <v>0</v>
      </c>
      <c r="O93" s="33">
        <v>1806400</v>
      </c>
      <c r="P93" s="34"/>
      <c r="Q93" s="33">
        <v>0</v>
      </c>
      <c r="R93" s="33">
        <v>1000</v>
      </c>
      <c r="S93" s="33">
        <v>6500</v>
      </c>
      <c r="T93" s="33">
        <v>0</v>
      </c>
    </row>
    <row r="94" spans="1:20" s="32" customFormat="1" ht="17.100000000000001" customHeight="1" outlineLevel="4" x14ac:dyDescent="0.25">
      <c r="A94" s="28" t="s">
        <v>28</v>
      </c>
      <c r="B94" s="28" t="s">
        <v>25</v>
      </c>
      <c r="C94" s="28" t="s">
        <v>29</v>
      </c>
      <c r="D94" s="28" t="s">
        <v>26</v>
      </c>
      <c r="E94" s="28" t="s">
        <v>29</v>
      </c>
      <c r="F94" s="28" t="s">
        <v>183</v>
      </c>
      <c r="G94" s="28" t="s">
        <v>184</v>
      </c>
      <c r="H94" s="28" t="s">
        <v>29</v>
      </c>
      <c r="I94" s="29" t="s">
        <v>187</v>
      </c>
      <c r="J94" s="28" t="s">
        <v>188</v>
      </c>
      <c r="K94" s="33">
        <f t="shared" si="2"/>
        <v>806400</v>
      </c>
      <c r="L94" s="33">
        <v>98000</v>
      </c>
      <c r="M94" s="33">
        <v>613700</v>
      </c>
      <c r="N94" s="33">
        <v>0</v>
      </c>
      <c r="O94" s="33">
        <v>93000</v>
      </c>
      <c r="P94" s="34"/>
      <c r="Q94" s="33">
        <v>0</v>
      </c>
      <c r="R94" s="33">
        <v>500</v>
      </c>
      <c r="S94" s="33">
        <v>1200</v>
      </c>
      <c r="T94" s="33">
        <v>0</v>
      </c>
    </row>
    <row r="95" spans="1:20" s="32" customFormat="1" ht="17.100000000000001" customHeight="1" outlineLevel="4" x14ac:dyDescent="0.25">
      <c r="A95" s="28" t="s">
        <v>28</v>
      </c>
      <c r="B95" s="28" t="s">
        <v>25</v>
      </c>
      <c r="C95" s="28" t="s">
        <v>29</v>
      </c>
      <c r="D95" s="28" t="s">
        <v>26</v>
      </c>
      <c r="E95" s="28" t="s">
        <v>29</v>
      </c>
      <c r="F95" s="28" t="s">
        <v>183</v>
      </c>
      <c r="G95" s="28" t="s">
        <v>184</v>
      </c>
      <c r="H95" s="28" t="s">
        <v>29</v>
      </c>
      <c r="I95" s="29" t="s">
        <v>189</v>
      </c>
      <c r="J95" s="28" t="s">
        <v>190</v>
      </c>
      <c r="K95" s="33">
        <f t="shared" si="2"/>
        <v>1500800</v>
      </c>
      <c r="L95" s="33">
        <v>74100</v>
      </c>
      <c r="M95" s="33">
        <v>1242500</v>
      </c>
      <c r="N95" s="33">
        <v>0</v>
      </c>
      <c r="O95" s="33">
        <v>183600</v>
      </c>
      <c r="P95" s="34"/>
      <c r="Q95" s="33">
        <v>0</v>
      </c>
      <c r="R95" s="33">
        <v>0</v>
      </c>
      <c r="S95" s="33">
        <v>600</v>
      </c>
      <c r="T95" s="33">
        <v>0</v>
      </c>
    </row>
    <row r="96" spans="1:20" s="32" customFormat="1" ht="17.100000000000001" customHeight="1" outlineLevel="4" x14ac:dyDescent="0.25">
      <c r="A96" s="28" t="s">
        <v>28</v>
      </c>
      <c r="B96" s="28" t="s">
        <v>25</v>
      </c>
      <c r="C96" s="28" t="s">
        <v>29</v>
      </c>
      <c r="D96" s="28" t="s">
        <v>26</v>
      </c>
      <c r="E96" s="28" t="s">
        <v>29</v>
      </c>
      <c r="F96" s="28" t="s">
        <v>183</v>
      </c>
      <c r="G96" s="28" t="s">
        <v>184</v>
      </c>
      <c r="H96" s="28" t="s">
        <v>29</v>
      </c>
      <c r="I96" s="29" t="s">
        <v>191</v>
      </c>
      <c r="J96" s="28" t="s">
        <v>192</v>
      </c>
      <c r="K96" s="33">
        <f t="shared" si="2"/>
        <v>611700</v>
      </c>
      <c r="L96" s="33">
        <v>164900</v>
      </c>
      <c r="M96" s="33">
        <v>385300</v>
      </c>
      <c r="N96" s="33">
        <v>0</v>
      </c>
      <c r="O96" s="33">
        <v>61300</v>
      </c>
      <c r="P96" s="34"/>
      <c r="Q96" s="33">
        <v>0</v>
      </c>
      <c r="R96" s="33">
        <v>0</v>
      </c>
      <c r="S96" s="33">
        <v>200</v>
      </c>
      <c r="T96" s="33">
        <v>0</v>
      </c>
    </row>
    <row r="97" spans="1:20" s="32" customFormat="1" ht="17.100000000000001" customHeight="1" outlineLevel="4" x14ac:dyDescent="0.25">
      <c r="A97" s="28" t="s">
        <v>28</v>
      </c>
      <c r="B97" s="28" t="s">
        <v>25</v>
      </c>
      <c r="C97" s="28" t="s">
        <v>29</v>
      </c>
      <c r="D97" s="28" t="s">
        <v>26</v>
      </c>
      <c r="E97" s="28" t="s">
        <v>29</v>
      </c>
      <c r="F97" s="28" t="s">
        <v>183</v>
      </c>
      <c r="G97" s="28" t="s">
        <v>184</v>
      </c>
      <c r="H97" s="28" t="s">
        <v>29</v>
      </c>
      <c r="I97" s="29" t="s">
        <v>193</v>
      </c>
      <c r="J97" s="28" t="s">
        <v>194</v>
      </c>
      <c r="K97" s="33">
        <f t="shared" si="2"/>
        <v>152000</v>
      </c>
      <c r="L97" s="33">
        <v>5800</v>
      </c>
      <c r="M97" s="33">
        <v>128600</v>
      </c>
      <c r="N97" s="33">
        <v>0</v>
      </c>
      <c r="O97" s="33">
        <v>17600</v>
      </c>
      <c r="P97" s="34"/>
      <c r="Q97" s="33">
        <v>0</v>
      </c>
      <c r="R97" s="33">
        <v>0</v>
      </c>
      <c r="S97" s="33">
        <v>0</v>
      </c>
      <c r="T97" s="33">
        <v>0</v>
      </c>
    </row>
    <row r="98" spans="1:20" s="32" customFormat="1" ht="17.100000000000001" customHeight="1" outlineLevel="4" x14ac:dyDescent="0.25">
      <c r="A98" s="28" t="s">
        <v>28</v>
      </c>
      <c r="B98" s="28" t="s">
        <v>25</v>
      </c>
      <c r="C98" s="28" t="s">
        <v>29</v>
      </c>
      <c r="D98" s="28" t="s">
        <v>26</v>
      </c>
      <c r="E98" s="28" t="s">
        <v>29</v>
      </c>
      <c r="F98" s="28" t="s">
        <v>183</v>
      </c>
      <c r="G98" s="28" t="s">
        <v>184</v>
      </c>
      <c r="H98" s="28" t="s">
        <v>29</v>
      </c>
      <c r="I98" s="29" t="s">
        <v>195</v>
      </c>
      <c r="J98" s="28" t="s">
        <v>196</v>
      </c>
      <c r="K98" s="33">
        <f t="shared" si="2"/>
        <v>4931100</v>
      </c>
      <c r="L98" s="33">
        <v>886200</v>
      </c>
      <c r="M98" s="33">
        <v>3505300</v>
      </c>
      <c r="N98" s="33">
        <v>0</v>
      </c>
      <c r="O98" s="33">
        <v>532000</v>
      </c>
      <c r="P98" s="34"/>
      <c r="Q98" s="33">
        <v>0</v>
      </c>
      <c r="R98" s="33">
        <v>2500</v>
      </c>
      <c r="S98" s="33">
        <v>5100</v>
      </c>
      <c r="T98" s="33">
        <v>0</v>
      </c>
    </row>
    <row r="99" spans="1:20" s="32" customFormat="1" ht="17.100000000000001" customHeight="1" outlineLevel="4" x14ac:dyDescent="0.25">
      <c r="A99" s="28" t="s">
        <v>28</v>
      </c>
      <c r="B99" s="28" t="s">
        <v>25</v>
      </c>
      <c r="C99" s="28" t="s">
        <v>29</v>
      </c>
      <c r="D99" s="28" t="s">
        <v>26</v>
      </c>
      <c r="E99" s="28" t="s">
        <v>29</v>
      </c>
      <c r="F99" s="28" t="s">
        <v>183</v>
      </c>
      <c r="G99" s="28" t="s">
        <v>184</v>
      </c>
      <c r="H99" s="28" t="s">
        <v>29</v>
      </c>
      <c r="I99" s="29" t="s">
        <v>197</v>
      </c>
      <c r="J99" s="28" t="s">
        <v>198</v>
      </c>
      <c r="K99" s="33">
        <f t="shared" si="2"/>
        <v>19640500</v>
      </c>
      <c r="L99" s="33">
        <v>8000</v>
      </c>
      <c r="M99" s="33">
        <v>17082500</v>
      </c>
      <c r="N99" s="33">
        <v>0</v>
      </c>
      <c r="O99" s="33">
        <v>2550000</v>
      </c>
      <c r="P99" s="34"/>
      <c r="Q99" s="33">
        <v>0</v>
      </c>
      <c r="R99" s="33">
        <v>0</v>
      </c>
      <c r="S99" s="33">
        <v>0</v>
      </c>
      <c r="T99" s="33">
        <v>0</v>
      </c>
    </row>
    <row r="100" spans="1:20" s="32" customFormat="1" ht="17.100000000000001" customHeight="1" outlineLevel="4" x14ac:dyDescent="0.25">
      <c r="A100" s="28" t="s">
        <v>28</v>
      </c>
      <c r="B100" s="28" t="s">
        <v>25</v>
      </c>
      <c r="C100" s="28" t="s">
        <v>29</v>
      </c>
      <c r="D100" s="28" t="s">
        <v>26</v>
      </c>
      <c r="E100" s="28" t="s">
        <v>29</v>
      </c>
      <c r="F100" s="28" t="s">
        <v>183</v>
      </c>
      <c r="G100" s="28" t="s">
        <v>184</v>
      </c>
      <c r="H100" s="28" t="s">
        <v>29</v>
      </c>
      <c r="I100" s="29" t="s">
        <v>199</v>
      </c>
      <c r="J100" s="28" t="s">
        <v>200</v>
      </c>
      <c r="K100" s="33">
        <f t="shared" si="2"/>
        <v>6668400</v>
      </c>
      <c r="L100" s="33">
        <v>675900</v>
      </c>
      <c r="M100" s="33">
        <v>5204500</v>
      </c>
      <c r="N100" s="33">
        <v>0</v>
      </c>
      <c r="O100" s="33">
        <v>785500</v>
      </c>
      <c r="P100" s="34"/>
      <c r="Q100" s="33">
        <v>0</v>
      </c>
      <c r="R100" s="33">
        <v>0</v>
      </c>
      <c r="S100" s="33">
        <v>2500</v>
      </c>
      <c r="T100" s="33">
        <v>0</v>
      </c>
    </row>
    <row r="101" spans="1:20" s="32" customFormat="1" ht="17.100000000000001" customHeight="1" outlineLevel="4" x14ac:dyDescent="0.25">
      <c r="A101" s="28" t="s">
        <v>28</v>
      </c>
      <c r="B101" s="28" t="s">
        <v>25</v>
      </c>
      <c r="C101" s="28" t="s">
        <v>29</v>
      </c>
      <c r="D101" s="28" t="s">
        <v>26</v>
      </c>
      <c r="E101" s="28" t="s">
        <v>29</v>
      </c>
      <c r="F101" s="28" t="s">
        <v>183</v>
      </c>
      <c r="G101" s="28" t="s">
        <v>184</v>
      </c>
      <c r="H101" s="28" t="s">
        <v>29</v>
      </c>
      <c r="I101" s="29" t="s">
        <v>201</v>
      </c>
      <c r="J101" s="28" t="s">
        <v>202</v>
      </c>
      <c r="K101" s="33">
        <f t="shared" si="2"/>
        <v>1257400</v>
      </c>
      <c r="L101" s="33">
        <v>23800</v>
      </c>
      <c r="M101" s="33">
        <v>1081000</v>
      </c>
      <c r="N101" s="33">
        <v>0</v>
      </c>
      <c r="O101" s="33">
        <v>152600</v>
      </c>
      <c r="P101" s="34"/>
      <c r="Q101" s="33">
        <v>0</v>
      </c>
      <c r="R101" s="33">
        <v>0</v>
      </c>
      <c r="S101" s="33">
        <v>0</v>
      </c>
      <c r="T101" s="33">
        <v>0</v>
      </c>
    </row>
    <row r="102" spans="1:20" s="32" customFormat="1" ht="17.100000000000001" customHeight="1" outlineLevel="4" x14ac:dyDescent="0.25">
      <c r="A102" s="28" t="s">
        <v>28</v>
      </c>
      <c r="B102" s="28" t="s">
        <v>25</v>
      </c>
      <c r="C102" s="28" t="s">
        <v>29</v>
      </c>
      <c r="D102" s="28" t="s">
        <v>26</v>
      </c>
      <c r="E102" s="28" t="s">
        <v>29</v>
      </c>
      <c r="F102" s="28" t="s">
        <v>183</v>
      </c>
      <c r="G102" s="28" t="s">
        <v>184</v>
      </c>
      <c r="H102" s="28" t="s">
        <v>29</v>
      </c>
      <c r="I102" s="29" t="s">
        <v>203</v>
      </c>
      <c r="J102" s="28" t="s">
        <v>204</v>
      </c>
      <c r="K102" s="33">
        <f t="shared" si="2"/>
        <v>699274</v>
      </c>
      <c r="L102" s="33">
        <v>229400</v>
      </c>
      <c r="M102" s="33">
        <v>405200</v>
      </c>
      <c r="N102" s="33">
        <v>0</v>
      </c>
      <c r="O102" s="33">
        <v>61600</v>
      </c>
      <c r="P102" s="34"/>
      <c r="Q102" s="33">
        <v>0</v>
      </c>
      <c r="R102" s="33">
        <v>1700</v>
      </c>
      <c r="S102" s="33">
        <f>2500-1126</f>
        <v>1374</v>
      </c>
      <c r="T102" s="33">
        <v>0</v>
      </c>
    </row>
    <row r="103" spans="1:20" s="32" customFormat="1" ht="17.100000000000001" customHeight="1" outlineLevel="4" x14ac:dyDescent="0.25">
      <c r="A103" s="28" t="s">
        <v>28</v>
      </c>
      <c r="B103" s="28" t="s">
        <v>25</v>
      </c>
      <c r="C103" s="28" t="s">
        <v>29</v>
      </c>
      <c r="D103" s="28" t="s">
        <v>26</v>
      </c>
      <c r="E103" s="28" t="s">
        <v>29</v>
      </c>
      <c r="F103" s="28" t="s">
        <v>183</v>
      </c>
      <c r="G103" s="28" t="s">
        <v>184</v>
      </c>
      <c r="H103" s="28" t="s">
        <v>29</v>
      </c>
      <c r="I103" s="29" t="s">
        <v>205</v>
      </c>
      <c r="J103" s="28" t="s">
        <v>206</v>
      </c>
      <c r="K103" s="33">
        <f t="shared" si="2"/>
        <v>459200</v>
      </c>
      <c r="L103" s="33">
        <v>98500</v>
      </c>
      <c r="M103" s="33">
        <v>313000</v>
      </c>
      <c r="N103" s="33">
        <v>0</v>
      </c>
      <c r="O103" s="33">
        <v>47200</v>
      </c>
      <c r="P103" s="34"/>
      <c r="Q103" s="33">
        <v>0</v>
      </c>
      <c r="R103" s="33">
        <v>300</v>
      </c>
      <c r="S103" s="33">
        <v>200</v>
      </c>
      <c r="T103" s="33">
        <v>0</v>
      </c>
    </row>
    <row r="104" spans="1:20" s="32" customFormat="1" ht="17.100000000000001" customHeight="1" outlineLevel="4" x14ac:dyDescent="0.25">
      <c r="A104" s="28" t="s">
        <v>28</v>
      </c>
      <c r="B104" s="28" t="s">
        <v>25</v>
      </c>
      <c r="C104" s="28" t="s">
        <v>29</v>
      </c>
      <c r="D104" s="28" t="s">
        <v>26</v>
      </c>
      <c r="E104" s="28" t="s">
        <v>29</v>
      </c>
      <c r="F104" s="28" t="s">
        <v>183</v>
      </c>
      <c r="G104" s="28" t="s">
        <v>184</v>
      </c>
      <c r="H104" s="28" t="s">
        <v>29</v>
      </c>
      <c r="I104" s="29" t="s">
        <v>207</v>
      </c>
      <c r="J104" s="28" t="s">
        <v>208</v>
      </c>
      <c r="K104" s="33">
        <f t="shared" si="2"/>
        <v>660000</v>
      </c>
      <c r="L104" s="33">
        <v>0</v>
      </c>
      <c r="M104" s="33">
        <v>574200</v>
      </c>
      <c r="N104" s="33">
        <v>0</v>
      </c>
      <c r="O104" s="33">
        <v>85800</v>
      </c>
      <c r="P104" s="34"/>
      <c r="Q104" s="33">
        <v>0</v>
      </c>
      <c r="R104" s="33">
        <v>0</v>
      </c>
      <c r="S104" s="33">
        <v>0</v>
      </c>
      <c r="T104" s="33">
        <v>0</v>
      </c>
    </row>
    <row r="105" spans="1:20" s="32" customFormat="1" ht="17.100000000000001" customHeight="1" outlineLevel="4" x14ac:dyDescent="0.25">
      <c r="A105" s="28" t="s">
        <v>28</v>
      </c>
      <c r="B105" s="28" t="s">
        <v>25</v>
      </c>
      <c r="C105" s="28" t="s">
        <v>29</v>
      </c>
      <c r="D105" s="28" t="s">
        <v>26</v>
      </c>
      <c r="E105" s="28" t="s">
        <v>29</v>
      </c>
      <c r="F105" s="28" t="s">
        <v>183</v>
      </c>
      <c r="G105" s="28" t="s">
        <v>184</v>
      </c>
      <c r="H105" s="28" t="s">
        <v>29</v>
      </c>
      <c r="I105" s="29" t="s">
        <v>209</v>
      </c>
      <c r="J105" s="28" t="s">
        <v>210</v>
      </c>
      <c r="K105" s="33">
        <f>SUM(L105:T105)</f>
        <v>17900</v>
      </c>
      <c r="L105" s="33">
        <v>300</v>
      </c>
      <c r="M105" s="33">
        <v>15200</v>
      </c>
      <c r="N105" s="33">
        <v>0</v>
      </c>
      <c r="O105" s="33">
        <v>2400</v>
      </c>
      <c r="P105" s="34"/>
      <c r="Q105" s="33">
        <v>0</v>
      </c>
      <c r="R105" s="33">
        <v>0</v>
      </c>
      <c r="S105" s="33">
        <v>0</v>
      </c>
      <c r="T105" s="33">
        <v>0</v>
      </c>
    </row>
    <row r="106" spans="1:20" s="32" customFormat="1" ht="17.100000000000001" customHeight="1" outlineLevel="4" x14ac:dyDescent="0.25">
      <c r="A106" s="28" t="s">
        <v>28</v>
      </c>
      <c r="B106" s="28" t="s">
        <v>25</v>
      </c>
      <c r="C106" s="28" t="s">
        <v>29</v>
      </c>
      <c r="D106" s="28" t="s">
        <v>26</v>
      </c>
      <c r="E106" s="28" t="s">
        <v>29</v>
      </c>
      <c r="F106" s="28" t="s">
        <v>183</v>
      </c>
      <c r="G106" s="28" t="s">
        <v>184</v>
      </c>
      <c r="H106" s="28" t="s">
        <v>29</v>
      </c>
      <c r="I106" s="29" t="s">
        <v>211</v>
      </c>
      <c r="J106" s="28" t="s">
        <v>212</v>
      </c>
      <c r="K106" s="33">
        <f t="shared" si="2"/>
        <v>650000</v>
      </c>
      <c r="L106" s="33">
        <v>132200</v>
      </c>
      <c r="M106" s="33">
        <v>423600</v>
      </c>
      <c r="N106" s="33">
        <v>0</v>
      </c>
      <c r="O106" s="33">
        <v>92500</v>
      </c>
      <c r="P106" s="34"/>
      <c r="Q106" s="33">
        <v>0</v>
      </c>
      <c r="R106" s="33">
        <v>200</v>
      </c>
      <c r="S106" s="33">
        <v>1500</v>
      </c>
      <c r="T106" s="33">
        <v>0</v>
      </c>
    </row>
    <row r="107" spans="1:20" s="32" customFormat="1" ht="17.100000000000001" customHeight="1" outlineLevel="4" x14ac:dyDescent="0.25">
      <c r="A107" s="28" t="s">
        <v>28</v>
      </c>
      <c r="B107" s="28" t="s">
        <v>25</v>
      </c>
      <c r="C107" s="28" t="s">
        <v>29</v>
      </c>
      <c r="D107" s="28" t="s">
        <v>26</v>
      </c>
      <c r="E107" s="28" t="s">
        <v>29</v>
      </c>
      <c r="F107" s="28" t="s">
        <v>183</v>
      </c>
      <c r="G107" s="28" t="s">
        <v>184</v>
      </c>
      <c r="H107" s="28" t="s">
        <v>29</v>
      </c>
      <c r="I107" s="29" t="s">
        <v>213</v>
      </c>
      <c r="J107" s="28" t="s">
        <v>214</v>
      </c>
      <c r="K107" s="33">
        <f t="shared" si="2"/>
        <v>3214100</v>
      </c>
      <c r="L107" s="33">
        <v>965200</v>
      </c>
      <c r="M107" s="33">
        <v>1949000</v>
      </c>
      <c r="N107" s="33">
        <v>0</v>
      </c>
      <c r="O107" s="33">
        <v>295400</v>
      </c>
      <c r="P107" s="34"/>
      <c r="Q107" s="33">
        <v>0</v>
      </c>
      <c r="R107" s="33">
        <v>1000</v>
      </c>
      <c r="S107" s="33">
        <v>3500</v>
      </c>
      <c r="T107" s="33">
        <v>0</v>
      </c>
    </row>
    <row r="108" spans="1:20" s="32" customFormat="1" ht="17.100000000000001" customHeight="1" outlineLevel="4" x14ac:dyDescent="0.25">
      <c r="A108" s="28" t="s">
        <v>28</v>
      </c>
      <c r="B108" s="28" t="s">
        <v>25</v>
      </c>
      <c r="C108" s="28" t="s">
        <v>29</v>
      </c>
      <c r="D108" s="28" t="s">
        <v>26</v>
      </c>
      <c r="E108" s="28" t="s">
        <v>29</v>
      </c>
      <c r="F108" s="28" t="s">
        <v>183</v>
      </c>
      <c r="G108" s="28" t="s">
        <v>184</v>
      </c>
      <c r="H108" s="28" t="s">
        <v>29</v>
      </c>
      <c r="I108" s="29" t="s">
        <v>215</v>
      </c>
      <c r="J108" s="28" t="s">
        <v>216</v>
      </c>
      <c r="K108" s="33">
        <f t="shared" si="2"/>
        <v>1699700</v>
      </c>
      <c r="L108" s="33">
        <v>147800</v>
      </c>
      <c r="M108" s="33">
        <v>1350300</v>
      </c>
      <c r="N108" s="33">
        <v>0</v>
      </c>
      <c r="O108" s="33">
        <v>199300</v>
      </c>
      <c r="P108" s="34"/>
      <c r="Q108" s="33">
        <v>0</v>
      </c>
      <c r="R108" s="33">
        <v>300</v>
      </c>
      <c r="S108" s="33">
        <v>2000</v>
      </c>
      <c r="T108" s="33">
        <v>0</v>
      </c>
    </row>
    <row r="109" spans="1:20" s="32" customFormat="1" ht="17.100000000000001" customHeight="1" outlineLevel="4" x14ac:dyDescent="0.25">
      <c r="A109" s="28"/>
      <c r="B109" s="28"/>
      <c r="C109" s="28"/>
      <c r="D109" s="28"/>
      <c r="E109" s="28"/>
      <c r="F109" s="28"/>
      <c r="G109" s="28"/>
      <c r="H109" s="28"/>
      <c r="I109" s="29" t="s">
        <v>217</v>
      </c>
      <c r="J109" s="28" t="s">
        <v>218</v>
      </c>
      <c r="K109" s="33">
        <f t="shared" si="2"/>
        <v>600</v>
      </c>
      <c r="L109" s="33">
        <v>0</v>
      </c>
      <c r="M109" s="33">
        <v>500</v>
      </c>
      <c r="N109" s="33">
        <v>0</v>
      </c>
      <c r="O109" s="33">
        <v>100</v>
      </c>
      <c r="P109" s="34"/>
      <c r="Q109" s="33">
        <v>0</v>
      </c>
      <c r="R109" s="33">
        <v>0</v>
      </c>
      <c r="S109" s="33">
        <v>0</v>
      </c>
      <c r="T109" s="33">
        <v>0</v>
      </c>
    </row>
    <row r="110" spans="1:20" s="32" customFormat="1" ht="17.100000000000001" customHeight="1" outlineLevel="4" x14ac:dyDescent="0.25">
      <c r="A110" s="28"/>
      <c r="B110" s="28"/>
      <c r="C110" s="28"/>
      <c r="D110" s="28"/>
      <c r="E110" s="28"/>
      <c r="F110" s="28"/>
      <c r="G110" s="28"/>
      <c r="H110" s="28"/>
      <c r="I110" s="29" t="s">
        <v>219</v>
      </c>
      <c r="J110" s="28" t="s">
        <v>220</v>
      </c>
      <c r="K110" s="33">
        <f t="shared" si="2"/>
        <v>5312000</v>
      </c>
      <c r="L110" s="33">
        <v>124500</v>
      </c>
      <c r="M110" s="33">
        <v>4522700</v>
      </c>
      <c r="N110" s="33">
        <v>0</v>
      </c>
      <c r="O110" s="33">
        <v>663900</v>
      </c>
      <c r="P110" s="34"/>
      <c r="Q110" s="33">
        <v>0</v>
      </c>
      <c r="R110" s="33">
        <v>500</v>
      </c>
      <c r="S110" s="33">
        <v>400</v>
      </c>
      <c r="T110" s="33">
        <v>0</v>
      </c>
    </row>
    <row r="111" spans="1:20" s="32" customFormat="1" ht="17.100000000000001" customHeight="1" outlineLevel="4" x14ac:dyDescent="0.25">
      <c r="A111" s="28" t="s">
        <v>28</v>
      </c>
      <c r="B111" s="28" t="s">
        <v>25</v>
      </c>
      <c r="C111" s="28" t="s">
        <v>29</v>
      </c>
      <c r="D111" s="28" t="s">
        <v>26</v>
      </c>
      <c r="E111" s="28" t="s">
        <v>29</v>
      </c>
      <c r="F111" s="28" t="s">
        <v>183</v>
      </c>
      <c r="G111" s="28" t="s">
        <v>184</v>
      </c>
      <c r="H111" s="28" t="s">
        <v>29</v>
      </c>
      <c r="I111" s="29" t="s">
        <v>221</v>
      </c>
      <c r="J111" s="28" t="s">
        <v>222</v>
      </c>
      <c r="K111" s="33">
        <f t="shared" si="2"/>
        <v>933200</v>
      </c>
      <c r="L111" s="33">
        <v>165000</v>
      </c>
      <c r="M111" s="33">
        <v>669700</v>
      </c>
      <c r="N111" s="33">
        <v>0</v>
      </c>
      <c r="O111" s="33">
        <v>98300</v>
      </c>
      <c r="P111" s="34"/>
      <c r="Q111" s="33">
        <v>0</v>
      </c>
      <c r="R111" s="33">
        <v>0</v>
      </c>
      <c r="S111" s="33">
        <v>200</v>
      </c>
      <c r="T111" s="33">
        <v>0</v>
      </c>
    </row>
    <row r="112" spans="1:20" s="32" customFormat="1" ht="17.100000000000001" customHeight="1" outlineLevel="4" x14ac:dyDescent="0.25">
      <c r="A112" s="28" t="s">
        <v>28</v>
      </c>
      <c r="B112" s="28" t="s">
        <v>25</v>
      </c>
      <c r="C112" s="28" t="s">
        <v>29</v>
      </c>
      <c r="D112" s="28" t="s">
        <v>26</v>
      </c>
      <c r="E112" s="28" t="s">
        <v>29</v>
      </c>
      <c r="F112" s="28" t="s">
        <v>183</v>
      </c>
      <c r="G112" s="28" t="s">
        <v>184</v>
      </c>
      <c r="H112" s="28" t="s">
        <v>29</v>
      </c>
      <c r="I112" s="29" t="s">
        <v>223</v>
      </c>
      <c r="J112" s="28" t="s">
        <v>224</v>
      </c>
      <c r="K112" s="33">
        <f t="shared" si="2"/>
        <v>319457500</v>
      </c>
      <c r="L112" s="33">
        <v>0</v>
      </c>
      <c r="M112" s="33">
        <v>278248400</v>
      </c>
      <c r="N112" s="33">
        <v>0</v>
      </c>
      <c r="O112" s="33">
        <v>41209100</v>
      </c>
      <c r="P112" s="34"/>
      <c r="Q112" s="33">
        <v>0</v>
      </c>
      <c r="R112" s="33">
        <v>0</v>
      </c>
      <c r="S112" s="33">
        <v>0</v>
      </c>
      <c r="T112" s="33">
        <v>0</v>
      </c>
    </row>
    <row r="113" spans="1:20" s="32" customFormat="1" ht="17.100000000000001" customHeight="1" outlineLevel="4" x14ac:dyDescent="0.25">
      <c r="A113" s="28" t="s">
        <v>28</v>
      </c>
      <c r="B113" s="28" t="s">
        <v>25</v>
      </c>
      <c r="C113" s="28" t="s">
        <v>29</v>
      </c>
      <c r="D113" s="28" t="s">
        <v>26</v>
      </c>
      <c r="E113" s="28" t="s">
        <v>29</v>
      </c>
      <c r="F113" s="28" t="s">
        <v>183</v>
      </c>
      <c r="G113" s="28" t="s">
        <v>184</v>
      </c>
      <c r="H113" s="28" t="s">
        <v>29</v>
      </c>
      <c r="I113" s="29" t="s">
        <v>225</v>
      </c>
      <c r="J113" s="28" t="s">
        <v>226</v>
      </c>
      <c r="K113" s="33">
        <f t="shared" si="2"/>
        <v>20000000</v>
      </c>
      <c r="L113" s="33">
        <v>0</v>
      </c>
      <c r="M113" s="33">
        <v>17431090</v>
      </c>
      <c r="N113" s="33">
        <v>0</v>
      </c>
      <c r="O113" s="33">
        <v>2568910</v>
      </c>
      <c r="P113" s="34"/>
      <c r="Q113" s="33">
        <v>0</v>
      </c>
      <c r="R113" s="33">
        <v>0</v>
      </c>
      <c r="S113" s="33">
        <v>0</v>
      </c>
      <c r="T113" s="33">
        <v>0</v>
      </c>
    </row>
    <row r="114" spans="1:20" s="32" customFormat="1" ht="17.100000000000001" customHeight="1" outlineLevel="4" x14ac:dyDescent="0.25">
      <c r="A114" s="28" t="s">
        <v>28</v>
      </c>
      <c r="B114" s="28" t="s">
        <v>25</v>
      </c>
      <c r="C114" s="28" t="s">
        <v>29</v>
      </c>
      <c r="D114" s="28" t="s">
        <v>26</v>
      </c>
      <c r="E114" s="28" t="s">
        <v>29</v>
      </c>
      <c r="F114" s="28" t="s">
        <v>183</v>
      </c>
      <c r="G114" s="28" t="s">
        <v>184</v>
      </c>
      <c r="H114" s="28" t="s">
        <v>29</v>
      </c>
      <c r="I114" s="29" t="s">
        <v>227</v>
      </c>
      <c r="J114" s="28" t="s">
        <v>228</v>
      </c>
      <c r="K114" s="33">
        <f t="shared" si="2"/>
        <v>10004200</v>
      </c>
      <c r="L114" s="33">
        <v>156300</v>
      </c>
      <c r="M114" s="33">
        <v>8588500</v>
      </c>
      <c r="N114" s="33">
        <v>0</v>
      </c>
      <c r="O114" s="33">
        <v>1257100</v>
      </c>
      <c r="P114" s="34"/>
      <c r="Q114" s="33">
        <v>0</v>
      </c>
      <c r="R114" s="33">
        <v>1000</v>
      </c>
      <c r="S114" s="33">
        <v>1300</v>
      </c>
      <c r="T114" s="33">
        <v>0</v>
      </c>
    </row>
    <row r="115" spans="1:20" s="32" customFormat="1" ht="17.100000000000001" customHeight="1" outlineLevel="4" x14ac:dyDescent="0.25">
      <c r="A115" s="28"/>
      <c r="B115" s="28"/>
      <c r="C115" s="28"/>
      <c r="D115" s="28"/>
      <c r="E115" s="28"/>
      <c r="F115" s="28"/>
      <c r="G115" s="28"/>
      <c r="H115" s="28"/>
      <c r="I115" s="29" t="s">
        <v>229</v>
      </c>
      <c r="J115" s="28" t="s">
        <v>230</v>
      </c>
      <c r="K115" s="33">
        <f t="shared" si="2"/>
        <v>300</v>
      </c>
      <c r="L115" s="33">
        <v>0</v>
      </c>
      <c r="M115" s="33">
        <v>300</v>
      </c>
      <c r="N115" s="33">
        <v>0</v>
      </c>
      <c r="O115" s="33">
        <v>0</v>
      </c>
      <c r="P115" s="34"/>
      <c r="Q115" s="33">
        <v>0</v>
      </c>
      <c r="R115" s="33">
        <v>0</v>
      </c>
      <c r="S115" s="33">
        <v>0</v>
      </c>
      <c r="T115" s="33">
        <v>0</v>
      </c>
    </row>
    <row r="116" spans="1:20" s="32" customFormat="1" ht="17.100000000000001" customHeight="1" outlineLevel="4" x14ac:dyDescent="0.25">
      <c r="A116" s="28" t="s">
        <v>28</v>
      </c>
      <c r="B116" s="28" t="s">
        <v>25</v>
      </c>
      <c r="C116" s="28" t="s">
        <v>29</v>
      </c>
      <c r="D116" s="28" t="s">
        <v>26</v>
      </c>
      <c r="E116" s="28" t="s">
        <v>29</v>
      </c>
      <c r="F116" s="28" t="s">
        <v>183</v>
      </c>
      <c r="G116" s="28" t="s">
        <v>184</v>
      </c>
      <c r="H116" s="28" t="s">
        <v>29</v>
      </c>
      <c r="I116" s="29" t="s">
        <v>231</v>
      </c>
      <c r="J116" s="28" t="s">
        <v>232</v>
      </c>
      <c r="K116" s="33">
        <f t="shared" si="2"/>
        <v>154200</v>
      </c>
      <c r="L116" s="33">
        <v>25100</v>
      </c>
      <c r="M116" s="33">
        <v>112500</v>
      </c>
      <c r="N116" s="33">
        <v>0</v>
      </c>
      <c r="O116" s="33">
        <v>16600</v>
      </c>
      <c r="P116" s="34"/>
      <c r="Q116" s="33">
        <v>0</v>
      </c>
      <c r="R116" s="33">
        <v>0</v>
      </c>
      <c r="S116" s="33">
        <v>0</v>
      </c>
      <c r="T116" s="33">
        <v>0</v>
      </c>
    </row>
    <row r="117" spans="1:20" s="32" customFormat="1" ht="17.100000000000001" customHeight="1" outlineLevel="4" x14ac:dyDescent="0.25">
      <c r="A117" s="28" t="s">
        <v>28</v>
      </c>
      <c r="B117" s="28" t="s">
        <v>25</v>
      </c>
      <c r="C117" s="28" t="s">
        <v>29</v>
      </c>
      <c r="D117" s="28" t="s">
        <v>26</v>
      </c>
      <c r="E117" s="28" t="s">
        <v>29</v>
      </c>
      <c r="F117" s="28" t="s">
        <v>183</v>
      </c>
      <c r="G117" s="28" t="s">
        <v>184</v>
      </c>
      <c r="H117" s="28" t="s">
        <v>29</v>
      </c>
      <c r="I117" s="29" t="s">
        <v>233</v>
      </c>
      <c r="J117" s="28" t="s">
        <v>234</v>
      </c>
      <c r="K117" s="33">
        <f t="shared" si="2"/>
        <v>165000</v>
      </c>
      <c r="L117" s="33">
        <v>67400</v>
      </c>
      <c r="M117" s="33">
        <v>84900</v>
      </c>
      <c r="N117" s="33">
        <v>0</v>
      </c>
      <c r="O117" s="33">
        <v>12700</v>
      </c>
      <c r="P117" s="34"/>
      <c r="Q117" s="33">
        <v>0</v>
      </c>
      <c r="R117" s="33">
        <v>0</v>
      </c>
      <c r="S117" s="33">
        <v>0</v>
      </c>
      <c r="T117" s="33">
        <v>0</v>
      </c>
    </row>
    <row r="118" spans="1:20" s="32" customFormat="1" ht="17.100000000000001" customHeight="1" outlineLevel="4" x14ac:dyDescent="0.25">
      <c r="A118" s="28" t="s">
        <v>28</v>
      </c>
      <c r="B118" s="28" t="s">
        <v>25</v>
      </c>
      <c r="C118" s="28" t="s">
        <v>29</v>
      </c>
      <c r="D118" s="28" t="s">
        <v>26</v>
      </c>
      <c r="E118" s="28" t="s">
        <v>29</v>
      </c>
      <c r="F118" s="28" t="s">
        <v>183</v>
      </c>
      <c r="G118" s="28" t="s">
        <v>184</v>
      </c>
      <c r="H118" s="28" t="s">
        <v>29</v>
      </c>
      <c r="I118" s="29" t="s">
        <v>235</v>
      </c>
      <c r="J118" s="28" t="s">
        <v>236</v>
      </c>
      <c r="K118" s="33">
        <f t="shared" si="2"/>
        <v>633000</v>
      </c>
      <c r="L118" s="33">
        <v>141500</v>
      </c>
      <c r="M118" s="33">
        <v>427700</v>
      </c>
      <c r="N118" s="33">
        <v>0</v>
      </c>
      <c r="O118" s="33">
        <v>63700</v>
      </c>
      <c r="P118" s="34"/>
      <c r="Q118" s="33">
        <v>0</v>
      </c>
      <c r="R118" s="33">
        <v>100</v>
      </c>
      <c r="S118" s="33">
        <v>0</v>
      </c>
      <c r="T118" s="33">
        <v>0</v>
      </c>
    </row>
    <row r="119" spans="1:20" s="32" customFormat="1" ht="17.100000000000001" customHeight="1" outlineLevel="4" x14ac:dyDescent="0.25">
      <c r="A119" s="28" t="s">
        <v>28</v>
      </c>
      <c r="B119" s="28" t="s">
        <v>25</v>
      </c>
      <c r="C119" s="28" t="s">
        <v>29</v>
      </c>
      <c r="D119" s="28" t="s">
        <v>26</v>
      </c>
      <c r="E119" s="28" t="s">
        <v>29</v>
      </c>
      <c r="F119" s="28" t="s">
        <v>183</v>
      </c>
      <c r="G119" s="28" t="s">
        <v>184</v>
      </c>
      <c r="H119" s="28" t="s">
        <v>29</v>
      </c>
      <c r="I119" s="29" t="s">
        <v>237</v>
      </c>
      <c r="J119" s="28" t="s">
        <v>238</v>
      </c>
      <c r="K119" s="33">
        <f t="shared" si="2"/>
        <v>1542600</v>
      </c>
      <c r="L119" s="33">
        <v>394800</v>
      </c>
      <c r="M119" s="33">
        <v>999100</v>
      </c>
      <c r="N119" s="33">
        <v>0</v>
      </c>
      <c r="O119" s="33">
        <v>148400</v>
      </c>
      <c r="P119" s="34"/>
      <c r="Q119" s="33">
        <v>0</v>
      </c>
      <c r="R119" s="33">
        <v>100</v>
      </c>
      <c r="S119" s="33">
        <v>200</v>
      </c>
      <c r="T119" s="33">
        <v>0</v>
      </c>
    </row>
    <row r="120" spans="1:20" s="32" customFormat="1" ht="17.100000000000001" customHeight="1" outlineLevel="4" x14ac:dyDescent="0.25">
      <c r="A120" s="28" t="s">
        <v>28</v>
      </c>
      <c r="B120" s="28" t="s">
        <v>25</v>
      </c>
      <c r="C120" s="28" t="s">
        <v>29</v>
      </c>
      <c r="D120" s="28" t="s">
        <v>26</v>
      </c>
      <c r="E120" s="28" t="s">
        <v>29</v>
      </c>
      <c r="F120" s="28" t="s">
        <v>183</v>
      </c>
      <c r="G120" s="28" t="s">
        <v>184</v>
      </c>
      <c r="H120" s="28" t="s">
        <v>29</v>
      </c>
      <c r="I120" s="29" t="s">
        <v>239</v>
      </c>
      <c r="J120" s="28" t="s">
        <v>240</v>
      </c>
      <c r="K120" s="33">
        <f t="shared" si="2"/>
        <v>525800</v>
      </c>
      <c r="L120" s="33">
        <v>155600</v>
      </c>
      <c r="M120" s="33">
        <v>321800</v>
      </c>
      <c r="N120" s="33">
        <v>0</v>
      </c>
      <c r="O120" s="33">
        <v>48400</v>
      </c>
      <c r="P120" s="34"/>
      <c r="Q120" s="33">
        <v>0</v>
      </c>
      <c r="R120" s="33">
        <v>0</v>
      </c>
      <c r="S120" s="33">
        <v>0</v>
      </c>
      <c r="T120" s="33">
        <v>0</v>
      </c>
    </row>
    <row r="121" spans="1:20" s="32" customFormat="1" ht="17.100000000000001" customHeight="1" outlineLevel="4" x14ac:dyDescent="0.25">
      <c r="A121" s="28" t="s">
        <v>28</v>
      </c>
      <c r="B121" s="28" t="s">
        <v>25</v>
      </c>
      <c r="C121" s="28" t="s">
        <v>29</v>
      </c>
      <c r="D121" s="28" t="s">
        <v>26</v>
      </c>
      <c r="E121" s="28" t="s">
        <v>29</v>
      </c>
      <c r="F121" s="28" t="s">
        <v>183</v>
      </c>
      <c r="G121" s="28" t="s">
        <v>184</v>
      </c>
      <c r="H121" s="28" t="s">
        <v>29</v>
      </c>
      <c r="I121" s="29" t="s">
        <v>241</v>
      </c>
      <c r="J121" s="28" t="s">
        <v>242</v>
      </c>
      <c r="K121" s="33">
        <f t="shared" si="2"/>
        <v>101100</v>
      </c>
      <c r="L121" s="33">
        <v>57000</v>
      </c>
      <c r="M121" s="33">
        <v>38400</v>
      </c>
      <c r="N121" s="33">
        <v>0</v>
      </c>
      <c r="O121" s="33">
        <v>5700</v>
      </c>
      <c r="P121" s="34"/>
      <c r="Q121" s="33">
        <v>0</v>
      </c>
      <c r="R121" s="33">
        <v>0</v>
      </c>
      <c r="S121" s="33">
        <v>0</v>
      </c>
      <c r="T121" s="33">
        <v>0</v>
      </c>
    </row>
    <row r="122" spans="1:20" s="32" customFormat="1" ht="17.100000000000001" customHeight="1" outlineLevel="4" x14ac:dyDescent="0.25">
      <c r="A122" s="28" t="s">
        <v>28</v>
      </c>
      <c r="B122" s="28" t="s">
        <v>25</v>
      </c>
      <c r="C122" s="28" t="s">
        <v>29</v>
      </c>
      <c r="D122" s="28" t="s">
        <v>26</v>
      </c>
      <c r="E122" s="28" t="s">
        <v>29</v>
      </c>
      <c r="F122" s="28" t="s">
        <v>183</v>
      </c>
      <c r="G122" s="28" t="s">
        <v>184</v>
      </c>
      <c r="H122" s="28" t="s">
        <v>29</v>
      </c>
      <c r="I122" s="29" t="s">
        <v>243</v>
      </c>
      <c r="J122" s="28" t="s">
        <v>244</v>
      </c>
      <c r="K122" s="33">
        <f t="shared" si="2"/>
        <v>891700</v>
      </c>
      <c r="L122" s="33">
        <v>256200</v>
      </c>
      <c r="M122" s="33">
        <v>553500</v>
      </c>
      <c r="N122" s="33">
        <v>0</v>
      </c>
      <c r="O122" s="33">
        <v>81500</v>
      </c>
      <c r="P122" s="34"/>
      <c r="Q122" s="33">
        <v>0</v>
      </c>
      <c r="R122" s="33">
        <v>200</v>
      </c>
      <c r="S122" s="33">
        <v>300</v>
      </c>
      <c r="T122" s="33">
        <v>0</v>
      </c>
    </row>
    <row r="123" spans="1:20" s="32" customFormat="1" ht="17.100000000000001" customHeight="1" outlineLevel="4" x14ac:dyDescent="0.25">
      <c r="A123" s="28" t="s">
        <v>28</v>
      </c>
      <c r="B123" s="28" t="s">
        <v>25</v>
      </c>
      <c r="C123" s="28" t="s">
        <v>29</v>
      </c>
      <c r="D123" s="28" t="s">
        <v>26</v>
      </c>
      <c r="E123" s="28" t="s">
        <v>29</v>
      </c>
      <c r="F123" s="28" t="s">
        <v>183</v>
      </c>
      <c r="G123" s="28" t="s">
        <v>184</v>
      </c>
      <c r="H123" s="28" t="s">
        <v>29</v>
      </c>
      <c r="I123" s="29" t="s">
        <v>245</v>
      </c>
      <c r="J123" s="28" t="s">
        <v>246</v>
      </c>
      <c r="K123" s="33">
        <f t="shared" si="2"/>
        <v>26000</v>
      </c>
      <c r="L123" s="33">
        <v>25400</v>
      </c>
      <c r="M123" s="33">
        <v>500</v>
      </c>
      <c r="N123" s="33">
        <v>0</v>
      </c>
      <c r="O123" s="33">
        <v>100</v>
      </c>
      <c r="P123" s="34"/>
      <c r="Q123" s="33">
        <v>0</v>
      </c>
      <c r="R123" s="33">
        <v>0</v>
      </c>
      <c r="S123" s="33">
        <v>0</v>
      </c>
      <c r="T123" s="33">
        <v>0</v>
      </c>
    </row>
    <row r="124" spans="1:20" s="32" customFormat="1" ht="17.100000000000001" customHeight="1" outlineLevel="4" x14ac:dyDescent="0.25">
      <c r="A124" s="28" t="s">
        <v>28</v>
      </c>
      <c r="B124" s="28" t="s">
        <v>25</v>
      </c>
      <c r="C124" s="28" t="s">
        <v>29</v>
      </c>
      <c r="D124" s="28" t="s">
        <v>26</v>
      </c>
      <c r="E124" s="28" t="s">
        <v>29</v>
      </c>
      <c r="F124" s="28" t="s">
        <v>183</v>
      </c>
      <c r="G124" s="28" t="s">
        <v>184</v>
      </c>
      <c r="H124" s="28" t="s">
        <v>29</v>
      </c>
      <c r="I124" s="29" t="s">
        <v>247</v>
      </c>
      <c r="J124" s="28" t="s">
        <v>248</v>
      </c>
      <c r="K124" s="33">
        <f t="shared" si="2"/>
        <v>780200</v>
      </c>
      <c r="L124" s="33">
        <v>341000</v>
      </c>
      <c r="M124" s="33">
        <v>381500</v>
      </c>
      <c r="N124" s="33">
        <v>0</v>
      </c>
      <c r="O124" s="33">
        <v>57600</v>
      </c>
      <c r="P124" s="34"/>
      <c r="Q124" s="33">
        <v>0</v>
      </c>
      <c r="R124" s="33">
        <v>100</v>
      </c>
      <c r="S124" s="33">
        <v>0</v>
      </c>
      <c r="T124" s="33">
        <v>0</v>
      </c>
    </row>
    <row r="125" spans="1:20" s="32" customFormat="1" ht="30" customHeight="1" outlineLevel="4" x14ac:dyDescent="0.25">
      <c r="A125" s="28" t="s">
        <v>28</v>
      </c>
      <c r="B125" s="28" t="s">
        <v>25</v>
      </c>
      <c r="C125" s="28" t="s">
        <v>29</v>
      </c>
      <c r="D125" s="28" t="s">
        <v>26</v>
      </c>
      <c r="E125" s="28" t="s">
        <v>29</v>
      </c>
      <c r="F125" s="28" t="s">
        <v>183</v>
      </c>
      <c r="G125" s="28" t="s">
        <v>184</v>
      </c>
      <c r="H125" s="28" t="s">
        <v>29</v>
      </c>
      <c r="I125" s="35" t="s">
        <v>249</v>
      </c>
      <c r="J125" s="28" t="s">
        <v>250</v>
      </c>
      <c r="K125" s="33">
        <f t="shared" si="2"/>
        <v>303800</v>
      </c>
      <c r="L125" s="33">
        <v>101300</v>
      </c>
      <c r="M125" s="33">
        <v>175900</v>
      </c>
      <c r="N125" s="33">
        <v>0</v>
      </c>
      <c r="O125" s="33">
        <v>26300</v>
      </c>
      <c r="P125" s="34"/>
      <c r="Q125" s="33">
        <v>0</v>
      </c>
      <c r="R125" s="33">
        <v>0</v>
      </c>
      <c r="S125" s="33">
        <v>300</v>
      </c>
      <c r="T125" s="33">
        <v>0</v>
      </c>
    </row>
    <row r="126" spans="1:20" s="32" customFormat="1" ht="17.100000000000001" customHeight="1" outlineLevel="4" x14ac:dyDescent="0.25">
      <c r="A126" s="28" t="s">
        <v>28</v>
      </c>
      <c r="B126" s="28" t="s">
        <v>25</v>
      </c>
      <c r="C126" s="28" t="s">
        <v>29</v>
      </c>
      <c r="D126" s="28" t="s">
        <v>26</v>
      </c>
      <c r="E126" s="28" t="s">
        <v>29</v>
      </c>
      <c r="F126" s="28" t="s">
        <v>183</v>
      </c>
      <c r="G126" s="28" t="s">
        <v>184</v>
      </c>
      <c r="H126" s="28" t="s">
        <v>29</v>
      </c>
      <c r="I126" s="29" t="s">
        <v>251</v>
      </c>
      <c r="J126" s="28" t="s">
        <v>252</v>
      </c>
      <c r="K126" s="33">
        <f t="shared" si="2"/>
        <v>334100</v>
      </c>
      <c r="L126" s="33">
        <v>117900</v>
      </c>
      <c r="M126" s="33">
        <v>184000</v>
      </c>
      <c r="N126" s="33">
        <v>0</v>
      </c>
      <c r="O126" s="33">
        <v>31300</v>
      </c>
      <c r="P126" s="34"/>
      <c r="Q126" s="33">
        <v>0</v>
      </c>
      <c r="R126" s="33">
        <v>500</v>
      </c>
      <c r="S126" s="33">
        <v>400</v>
      </c>
      <c r="T126" s="33">
        <v>0</v>
      </c>
    </row>
    <row r="127" spans="1:20" s="32" customFormat="1" ht="17.100000000000001" customHeight="1" outlineLevel="4" x14ac:dyDescent="0.25">
      <c r="A127" s="28" t="s">
        <v>28</v>
      </c>
      <c r="B127" s="28" t="s">
        <v>25</v>
      </c>
      <c r="C127" s="28" t="s">
        <v>29</v>
      </c>
      <c r="D127" s="28" t="s">
        <v>26</v>
      </c>
      <c r="E127" s="28" t="s">
        <v>29</v>
      </c>
      <c r="F127" s="28" t="s">
        <v>183</v>
      </c>
      <c r="G127" s="28" t="s">
        <v>184</v>
      </c>
      <c r="H127" s="28" t="s">
        <v>29</v>
      </c>
      <c r="I127" s="29" t="s">
        <v>253</v>
      </c>
      <c r="J127" s="28" t="s">
        <v>254</v>
      </c>
      <c r="K127" s="33">
        <f t="shared" si="2"/>
        <v>7295900</v>
      </c>
      <c r="L127" s="33">
        <v>107600</v>
      </c>
      <c r="M127" s="33">
        <v>6252100</v>
      </c>
      <c r="N127" s="33">
        <v>0</v>
      </c>
      <c r="O127" s="33">
        <v>934300</v>
      </c>
      <c r="P127" s="34"/>
      <c r="Q127" s="33">
        <v>0</v>
      </c>
      <c r="R127" s="33">
        <v>400</v>
      </c>
      <c r="S127" s="33">
        <v>1500</v>
      </c>
      <c r="T127" s="33">
        <v>0</v>
      </c>
    </row>
    <row r="128" spans="1:20" s="32" customFormat="1" ht="17.100000000000001" customHeight="1" outlineLevel="4" x14ac:dyDescent="0.25">
      <c r="A128" s="28" t="s">
        <v>28</v>
      </c>
      <c r="B128" s="28" t="s">
        <v>25</v>
      </c>
      <c r="C128" s="28" t="s">
        <v>29</v>
      </c>
      <c r="D128" s="28" t="s">
        <v>26</v>
      </c>
      <c r="E128" s="28" t="s">
        <v>29</v>
      </c>
      <c r="F128" s="28" t="s">
        <v>183</v>
      </c>
      <c r="G128" s="28" t="s">
        <v>184</v>
      </c>
      <c r="H128" s="28" t="s">
        <v>29</v>
      </c>
      <c r="I128" s="29" t="s">
        <v>255</v>
      </c>
      <c r="J128" s="28" t="s">
        <v>256</v>
      </c>
      <c r="K128" s="33">
        <f t="shared" si="2"/>
        <v>1127600</v>
      </c>
      <c r="L128" s="33">
        <v>31500</v>
      </c>
      <c r="M128" s="33">
        <v>956700</v>
      </c>
      <c r="N128" s="33">
        <v>0</v>
      </c>
      <c r="O128" s="33">
        <v>138900</v>
      </c>
      <c r="P128" s="34"/>
      <c r="Q128" s="33">
        <v>0</v>
      </c>
      <c r="R128" s="33">
        <v>300</v>
      </c>
      <c r="S128" s="33">
        <v>200</v>
      </c>
      <c r="T128" s="33">
        <v>0</v>
      </c>
    </row>
    <row r="129" spans="1:20" s="32" customFormat="1" ht="17.100000000000001" customHeight="1" outlineLevel="4" x14ac:dyDescent="0.25">
      <c r="A129" s="28" t="s">
        <v>28</v>
      </c>
      <c r="B129" s="28" t="s">
        <v>25</v>
      </c>
      <c r="C129" s="28" t="s">
        <v>29</v>
      </c>
      <c r="D129" s="28" t="s">
        <v>26</v>
      </c>
      <c r="E129" s="28" t="s">
        <v>29</v>
      </c>
      <c r="F129" s="28" t="s">
        <v>183</v>
      </c>
      <c r="G129" s="28" t="s">
        <v>184</v>
      </c>
      <c r="H129" s="28" t="s">
        <v>29</v>
      </c>
      <c r="I129" s="29" t="s">
        <v>257</v>
      </c>
      <c r="J129" s="28" t="s">
        <v>258</v>
      </c>
      <c r="K129" s="33">
        <f t="shared" si="2"/>
        <v>30200</v>
      </c>
      <c r="L129" s="33">
        <v>8700</v>
      </c>
      <c r="M129" s="33">
        <v>19100</v>
      </c>
      <c r="N129" s="33">
        <v>0</v>
      </c>
      <c r="O129" s="33">
        <v>2400</v>
      </c>
      <c r="P129" s="34"/>
      <c r="Q129" s="33">
        <v>0</v>
      </c>
      <c r="R129" s="33">
        <v>0</v>
      </c>
      <c r="S129" s="33">
        <v>0</v>
      </c>
      <c r="T129" s="33">
        <v>0</v>
      </c>
    </row>
    <row r="130" spans="1:20" s="32" customFormat="1" ht="17.100000000000001" customHeight="1" outlineLevel="4" x14ac:dyDescent="0.25">
      <c r="A130" s="28" t="s">
        <v>28</v>
      </c>
      <c r="B130" s="28" t="s">
        <v>25</v>
      </c>
      <c r="C130" s="28" t="s">
        <v>29</v>
      </c>
      <c r="D130" s="28" t="s">
        <v>26</v>
      </c>
      <c r="E130" s="28" t="s">
        <v>29</v>
      </c>
      <c r="F130" s="28" t="s">
        <v>183</v>
      </c>
      <c r="G130" s="28" t="s">
        <v>184</v>
      </c>
      <c r="H130" s="28" t="s">
        <v>29</v>
      </c>
      <c r="I130" s="29" t="s">
        <v>259</v>
      </c>
      <c r="J130" s="28" t="s">
        <v>260</v>
      </c>
      <c r="K130" s="33">
        <f t="shared" si="2"/>
        <v>7739600</v>
      </c>
      <c r="L130" s="33">
        <v>415300</v>
      </c>
      <c r="M130" s="33">
        <v>6379400</v>
      </c>
      <c r="N130" s="33">
        <v>0</v>
      </c>
      <c r="O130" s="33">
        <v>941900</v>
      </c>
      <c r="P130" s="34"/>
      <c r="Q130" s="33">
        <v>0</v>
      </c>
      <c r="R130" s="33">
        <v>1000</v>
      </c>
      <c r="S130" s="33">
        <v>2000</v>
      </c>
      <c r="T130" s="33">
        <v>0</v>
      </c>
    </row>
    <row r="131" spans="1:20" s="32" customFormat="1" ht="30" customHeight="1" outlineLevel="4" x14ac:dyDescent="0.25">
      <c r="A131" s="28" t="s">
        <v>28</v>
      </c>
      <c r="B131" s="28" t="s">
        <v>25</v>
      </c>
      <c r="C131" s="28" t="s">
        <v>29</v>
      </c>
      <c r="D131" s="28" t="s">
        <v>26</v>
      </c>
      <c r="E131" s="28" t="s">
        <v>29</v>
      </c>
      <c r="F131" s="28" t="s">
        <v>183</v>
      </c>
      <c r="G131" s="28" t="s">
        <v>184</v>
      </c>
      <c r="H131" s="28" t="s">
        <v>29</v>
      </c>
      <c r="I131" s="35" t="s">
        <v>261</v>
      </c>
      <c r="J131" s="28" t="s">
        <v>262</v>
      </c>
      <c r="K131" s="33">
        <f t="shared" si="2"/>
        <v>129935300</v>
      </c>
      <c r="L131" s="33">
        <v>0</v>
      </c>
      <c r="M131" s="33">
        <v>113202500</v>
      </c>
      <c r="N131" s="33">
        <v>0</v>
      </c>
      <c r="O131" s="33">
        <v>16732800</v>
      </c>
      <c r="P131" s="34"/>
      <c r="Q131" s="33">
        <v>0</v>
      </c>
      <c r="R131" s="33">
        <v>0</v>
      </c>
      <c r="S131" s="33">
        <v>0</v>
      </c>
      <c r="T131" s="33">
        <v>0</v>
      </c>
    </row>
    <row r="132" spans="1:20" s="32" customFormat="1" ht="17.100000000000001" customHeight="1" outlineLevel="4" x14ac:dyDescent="0.25">
      <c r="A132" s="28" t="s">
        <v>28</v>
      </c>
      <c r="B132" s="28" t="s">
        <v>25</v>
      </c>
      <c r="C132" s="28" t="s">
        <v>29</v>
      </c>
      <c r="D132" s="28" t="s">
        <v>26</v>
      </c>
      <c r="E132" s="28" t="s">
        <v>29</v>
      </c>
      <c r="F132" s="28" t="s">
        <v>183</v>
      </c>
      <c r="G132" s="28" t="s">
        <v>184</v>
      </c>
      <c r="H132" s="28" t="s">
        <v>29</v>
      </c>
      <c r="I132" s="29" t="s">
        <v>263</v>
      </c>
      <c r="J132" s="28" t="s">
        <v>264</v>
      </c>
      <c r="K132" s="33">
        <f t="shared" si="2"/>
        <v>4627900</v>
      </c>
      <c r="L132" s="33">
        <v>1309900</v>
      </c>
      <c r="M132" s="33">
        <v>2864700</v>
      </c>
      <c r="N132" s="33">
        <v>0</v>
      </c>
      <c r="O132" s="33">
        <v>434300</v>
      </c>
      <c r="P132" s="34"/>
      <c r="Q132" s="33">
        <v>0</v>
      </c>
      <c r="R132" s="33">
        <v>4000</v>
      </c>
      <c r="S132" s="33">
        <v>15000</v>
      </c>
      <c r="T132" s="33">
        <v>0</v>
      </c>
    </row>
    <row r="133" spans="1:20" s="32" customFormat="1" ht="17.100000000000001" customHeight="1" outlineLevel="4" x14ac:dyDescent="0.25">
      <c r="A133" s="28" t="s">
        <v>28</v>
      </c>
      <c r="B133" s="28" t="s">
        <v>25</v>
      </c>
      <c r="C133" s="28" t="s">
        <v>29</v>
      </c>
      <c r="D133" s="28" t="s">
        <v>26</v>
      </c>
      <c r="E133" s="28" t="s">
        <v>29</v>
      </c>
      <c r="F133" s="28" t="s">
        <v>183</v>
      </c>
      <c r="G133" s="28" t="s">
        <v>184</v>
      </c>
      <c r="H133" s="28" t="s">
        <v>29</v>
      </c>
      <c r="I133" s="29" t="s">
        <v>265</v>
      </c>
      <c r="J133" s="28" t="s">
        <v>266</v>
      </c>
      <c r="K133" s="33">
        <f t="shared" si="2"/>
        <v>5099800</v>
      </c>
      <c r="L133" s="33">
        <v>0</v>
      </c>
      <c r="M133" s="33">
        <v>4432100</v>
      </c>
      <c r="N133" s="33">
        <v>0</v>
      </c>
      <c r="O133" s="33">
        <v>667700</v>
      </c>
      <c r="P133" s="34"/>
      <c r="Q133" s="33">
        <v>0</v>
      </c>
      <c r="R133" s="33">
        <v>0</v>
      </c>
      <c r="S133" s="33">
        <v>0</v>
      </c>
      <c r="T133" s="33">
        <v>0</v>
      </c>
    </row>
    <row r="134" spans="1:20" s="32" customFormat="1" ht="17.100000000000001" customHeight="1" outlineLevel="4" x14ac:dyDescent="0.25">
      <c r="A134" s="28" t="s">
        <v>28</v>
      </c>
      <c r="B134" s="28" t="s">
        <v>25</v>
      </c>
      <c r="C134" s="28" t="s">
        <v>29</v>
      </c>
      <c r="D134" s="28" t="s">
        <v>26</v>
      </c>
      <c r="E134" s="28" t="s">
        <v>29</v>
      </c>
      <c r="F134" s="28" t="s">
        <v>183</v>
      </c>
      <c r="G134" s="28" t="s">
        <v>184</v>
      </c>
      <c r="H134" s="28" t="s">
        <v>29</v>
      </c>
      <c r="I134" s="29" t="s">
        <v>267</v>
      </c>
      <c r="J134" s="28" t="s">
        <v>268</v>
      </c>
      <c r="K134" s="33">
        <f t="shared" si="2"/>
        <v>95000000</v>
      </c>
      <c r="L134" s="33">
        <v>0</v>
      </c>
      <c r="M134" s="33">
        <v>82848700</v>
      </c>
      <c r="N134" s="33">
        <v>0</v>
      </c>
      <c r="O134" s="33">
        <v>12151300</v>
      </c>
      <c r="P134" s="34"/>
      <c r="Q134" s="33">
        <v>0</v>
      </c>
      <c r="R134" s="33">
        <v>0</v>
      </c>
      <c r="S134" s="33">
        <v>0</v>
      </c>
      <c r="T134" s="33">
        <v>0</v>
      </c>
    </row>
    <row r="135" spans="1:20" s="32" customFormat="1" ht="17.100000000000001" customHeight="1" outlineLevel="4" x14ac:dyDescent="0.25">
      <c r="A135" s="28" t="s">
        <v>28</v>
      </c>
      <c r="B135" s="28" t="s">
        <v>25</v>
      </c>
      <c r="C135" s="28" t="s">
        <v>29</v>
      </c>
      <c r="D135" s="28" t="s">
        <v>26</v>
      </c>
      <c r="E135" s="28" t="s">
        <v>29</v>
      </c>
      <c r="F135" s="28" t="s">
        <v>183</v>
      </c>
      <c r="G135" s="28" t="s">
        <v>184</v>
      </c>
      <c r="H135" s="28" t="s">
        <v>29</v>
      </c>
      <c r="I135" s="29" t="s">
        <v>269</v>
      </c>
      <c r="J135" s="28" t="s">
        <v>270</v>
      </c>
      <c r="K135" s="33">
        <f t="shared" si="2"/>
        <v>26000000</v>
      </c>
      <c r="L135" s="33">
        <v>0</v>
      </c>
      <c r="M135" s="33">
        <v>22639180</v>
      </c>
      <c r="N135" s="33">
        <v>0</v>
      </c>
      <c r="O135" s="33">
        <v>3360820</v>
      </c>
      <c r="P135" s="34"/>
      <c r="Q135" s="33">
        <v>0</v>
      </c>
      <c r="R135" s="33">
        <v>0</v>
      </c>
      <c r="S135" s="33">
        <v>0</v>
      </c>
      <c r="T135" s="33">
        <v>0</v>
      </c>
    </row>
    <row r="136" spans="1:20" s="32" customFormat="1" ht="17.100000000000001" customHeight="1" outlineLevel="4" x14ac:dyDescent="0.25">
      <c r="A136" s="28" t="s">
        <v>28</v>
      </c>
      <c r="B136" s="28" t="s">
        <v>25</v>
      </c>
      <c r="C136" s="28" t="s">
        <v>29</v>
      </c>
      <c r="D136" s="28" t="s">
        <v>26</v>
      </c>
      <c r="E136" s="28" t="s">
        <v>29</v>
      </c>
      <c r="F136" s="28" t="s">
        <v>183</v>
      </c>
      <c r="G136" s="28" t="s">
        <v>184</v>
      </c>
      <c r="H136" s="28" t="s">
        <v>29</v>
      </c>
      <c r="I136" s="29" t="s">
        <v>271</v>
      </c>
      <c r="J136" s="28" t="s">
        <v>272</v>
      </c>
      <c r="K136" s="33">
        <f t="shared" si="2"/>
        <v>3769500</v>
      </c>
      <c r="L136" s="33">
        <v>332000</v>
      </c>
      <c r="M136" s="33">
        <v>2995300</v>
      </c>
      <c r="N136" s="33">
        <v>0</v>
      </c>
      <c r="O136" s="33">
        <v>441600</v>
      </c>
      <c r="P136" s="34"/>
      <c r="Q136" s="33">
        <v>0</v>
      </c>
      <c r="R136" s="33">
        <v>300</v>
      </c>
      <c r="S136" s="33">
        <v>300</v>
      </c>
      <c r="T136" s="33">
        <v>0</v>
      </c>
    </row>
    <row r="137" spans="1:20" s="32" customFormat="1" ht="17.100000000000001" customHeight="1" outlineLevel="4" x14ac:dyDescent="0.25">
      <c r="A137" s="28" t="s">
        <v>28</v>
      </c>
      <c r="B137" s="28" t="s">
        <v>25</v>
      </c>
      <c r="C137" s="28" t="s">
        <v>29</v>
      </c>
      <c r="D137" s="28" t="s">
        <v>26</v>
      </c>
      <c r="E137" s="28" t="s">
        <v>29</v>
      </c>
      <c r="F137" s="28" t="s">
        <v>183</v>
      </c>
      <c r="G137" s="28" t="s">
        <v>184</v>
      </c>
      <c r="H137" s="28" t="s">
        <v>29</v>
      </c>
      <c r="I137" s="29" t="s">
        <v>273</v>
      </c>
      <c r="J137" s="28" t="s">
        <v>274</v>
      </c>
      <c r="K137" s="33">
        <f t="shared" si="2"/>
        <v>9858400</v>
      </c>
      <c r="L137" s="33">
        <v>2365000</v>
      </c>
      <c r="M137" s="33">
        <v>6514400</v>
      </c>
      <c r="N137" s="33">
        <v>0</v>
      </c>
      <c r="O137" s="33">
        <v>975000</v>
      </c>
      <c r="P137" s="34"/>
      <c r="Q137" s="33">
        <v>0</v>
      </c>
      <c r="R137" s="33">
        <v>2500</v>
      </c>
      <c r="S137" s="33">
        <v>1500</v>
      </c>
      <c r="T137" s="33">
        <v>0</v>
      </c>
    </row>
    <row r="138" spans="1:20" s="32" customFormat="1" ht="32.25" customHeight="1" outlineLevel="4" x14ac:dyDescent="0.25">
      <c r="A138" s="28" t="s">
        <v>28</v>
      </c>
      <c r="B138" s="28" t="s">
        <v>25</v>
      </c>
      <c r="C138" s="28" t="s">
        <v>29</v>
      </c>
      <c r="D138" s="28" t="s">
        <v>26</v>
      </c>
      <c r="E138" s="28" t="s">
        <v>29</v>
      </c>
      <c r="F138" s="28" t="s">
        <v>183</v>
      </c>
      <c r="G138" s="28" t="s">
        <v>184</v>
      </c>
      <c r="H138" s="28" t="s">
        <v>29</v>
      </c>
      <c r="I138" s="35" t="s">
        <v>275</v>
      </c>
      <c r="J138" s="36" t="s">
        <v>276</v>
      </c>
      <c r="K138" s="33">
        <f t="shared" si="2"/>
        <v>493800</v>
      </c>
      <c r="L138" s="33">
        <v>25000</v>
      </c>
      <c r="M138" s="33">
        <v>407600</v>
      </c>
      <c r="N138" s="33">
        <v>0</v>
      </c>
      <c r="O138" s="33">
        <v>60900</v>
      </c>
      <c r="P138" s="34"/>
      <c r="Q138" s="33">
        <v>0</v>
      </c>
      <c r="R138" s="33">
        <v>0</v>
      </c>
      <c r="S138" s="33">
        <v>300</v>
      </c>
      <c r="T138" s="33">
        <v>0</v>
      </c>
    </row>
    <row r="139" spans="1:20" s="32" customFormat="1" ht="30" customHeight="1" outlineLevel="4" x14ac:dyDescent="0.25">
      <c r="A139" s="28" t="s">
        <v>28</v>
      </c>
      <c r="B139" s="28" t="s">
        <v>25</v>
      </c>
      <c r="C139" s="28" t="s">
        <v>29</v>
      </c>
      <c r="D139" s="28" t="s">
        <v>26</v>
      </c>
      <c r="E139" s="28" t="s">
        <v>29</v>
      </c>
      <c r="F139" s="28" t="s">
        <v>183</v>
      </c>
      <c r="G139" s="28" t="s">
        <v>184</v>
      </c>
      <c r="H139" s="28" t="s">
        <v>29</v>
      </c>
      <c r="I139" s="35" t="s">
        <v>277</v>
      </c>
      <c r="J139" s="28" t="s">
        <v>278</v>
      </c>
      <c r="K139" s="33">
        <f t="shared" si="2"/>
        <v>2921100</v>
      </c>
      <c r="L139" s="33">
        <v>20300</v>
      </c>
      <c r="M139" s="33">
        <v>2523700</v>
      </c>
      <c r="N139" s="33">
        <v>0</v>
      </c>
      <c r="O139" s="33">
        <v>377100</v>
      </c>
      <c r="P139" s="34"/>
      <c r="Q139" s="33">
        <v>0</v>
      </c>
      <c r="R139" s="33">
        <v>0</v>
      </c>
      <c r="S139" s="33">
        <v>0</v>
      </c>
      <c r="T139" s="33">
        <v>0</v>
      </c>
    </row>
    <row r="140" spans="1:20" s="32" customFormat="1" ht="30" customHeight="1" outlineLevel="4" x14ac:dyDescent="0.25">
      <c r="A140" s="28" t="s">
        <v>28</v>
      </c>
      <c r="B140" s="28" t="s">
        <v>25</v>
      </c>
      <c r="C140" s="28" t="s">
        <v>29</v>
      </c>
      <c r="D140" s="28" t="s">
        <v>26</v>
      </c>
      <c r="E140" s="28" t="s">
        <v>29</v>
      </c>
      <c r="F140" s="28" t="s">
        <v>183</v>
      </c>
      <c r="G140" s="28" t="s">
        <v>184</v>
      </c>
      <c r="H140" s="28" t="s">
        <v>29</v>
      </c>
      <c r="I140" s="35" t="s">
        <v>279</v>
      </c>
      <c r="J140" s="28" t="s">
        <v>280</v>
      </c>
      <c r="K140" s="33">
        <f t="shared" si="2"/>
        <v>960231</v>
      </c>
      <c r="L140" s="33">
        <v>242100</v>
      </c>
      <c r="M140" s="33">
        <v>624200</v>
      </c>
      <c r="N140" s="33">
        <v>0</v>
      </c>
      <c r="O140" s="33">
        <v>93300</v>
      </c>
      <c r="P140" s="34"/>
      <c r="Q140" s="33">
        <v>0</v>
      </c>
      <c r="R140" s="33">
        <v>0</v>
      </c>
      <c r="S140" s="33">
        <f>400+231</f>
        <v>631</v>
      </c>
      <c r="T140" s="33">
        <v>0</v>
      </c>
    </row>
    <row r="141" spans="1:20" s="32" customFormat="1" ht="30" customHeight="1" outlineLevel="4" x14ac:dyDescent="0.25">
      <c r="A141" s="28" t="s">
        <v>28</v>
      </c>
      <c r="B141" s="28" t="s">
        <v>25</v>
      </c>
      <c r="C141" s="28" t="s">
        <v>29</v>
      </c>
      <c r="D141" s="28" t="s">
        <v>26</v>
      </c>
      <c r="E141" s="28" t="s">
        <v>29</v>
      </c>
      <c r="F141" s="28" t="s">
        <v>183</v>
      </c>
      <c r="G141" s="28" t="s">
        <v>184</v>
      </c>
      <c r="H141" s="28" t="s">
        <v>29</v>
      </c>
      <c r="I141" s="35" t="s">
        <v>281</v>
      </c>
      <c r="J141" s="28" t="s">
        <v>282</v>
      </c>
      <c r="K141" s="33">
        <f t="shared" si="2"/>
        <v>98537</v>
      </c>
      <c r="L141" s="33">
        <v>18300</v>
      </c>
      <c r="M141" s="33">
        <v>69800</v>
      </c>
      <c r="N141" s="33">
        <v>0</v>
      </c>
      <c r="O141" s="33">
        <v>10400</v>
      </c>
      <c r="P141" s="34"/>
      <c r="Q141" s="33">
        <v>0</v>
      </c>
      <c r="R141" s="33">
        <v>0</v>
      </c>
      <c r="S141" s="33">
        <f>0+37</f>
        <v>37</v>
      </c>
      <c r="T141" s="33">
        <v>0</v>
      </c>
    </row>
    <row r="142" spans="1:20" s="32" customFormat="1" ht="30" customHeight="1" outlineLevel="4" x14ac:dyDescent="0.25">
      <c r="A142" s="28" t="s">
        <v>28</v>
      </c>
      <c r="B142" s="28" t="s">
        <v>25</v>
      </c>
      <c r="C142" s="28" t="s">
        <v>29</v>
      </c>
      <c r="D142" s="28" t="s">
        <v>26</v>
      </c>
      <c r="E142" s="28" t="s">
        <v>29</v>
      </c>
      <c r="F142" s="28" t="s">
        <v>183</v>
      </c>
      <c r="G142" s="28" t="s">
        <v>184</v>
      </c>
      <c r="H142" s="28" t="s">
        <v>29</v>
      </c>
      <c r="I142" s="35" t="s">
        <v>283</v>
      </c>
      <c r="J142" s="28" t="s">
        <v>284</v>
      </c>
      <c r="K142" s="33">
        <f t="shared" si="2"/>
        <v>12646146</v>
      </c>
      <c r="L142" s="33">
        <v>6500</v>
      </c>
      <c r="M142" s="33">
        <v>10995900</v>
      </c>
      <c r="N142" s="33">
        <v>0</v>
      </c>
      <c r="O142" s="33">
        <v>1643100</v>
      </c>
      <c r="P142" s="34"/>
      <c r="Q142" s="33">
        <v>0</v>
      </c>
      <c r="R142" s="33">
        <v>0</v>
      </c>
      <c r="S142" s="33">
        <f>200+446</f>
        <v>646</v>
      </c>
      <c r="T142" s="33">
        <v>0</v>
      </c>
    </row>
    <row r="143" spans="1:20" s="32" customFormat="1" ht="41.25" customHeight="1" outlineLevel="4" x14ac:dyDescent="0.25">
      <c r="A143" s="28" t="s">
        <v>28</v>
      </c>
      <c r="B143" s="28" t="s">
        <v>25</v>
      </c>
      <c r="C143" s="28" t="s">
        <v>29</v>
      </c>
      <c r="D143" s="28" t="s">
        <v>26</v>
      </c>
      <c r="E143" s="28" t="s">
        <v>29</v>
      </c>
      <c r="F143" s="28" t="s">
        <v>183</v>
      </c>
      <c r="G143" s="28" t="s">
        <v>184</v>
      </c>
      <c r="H143" s="28" t="s">
        <v>29</v>
      </c>
      <c r="I143" s="35" t="s">
        <v>285</v>
      </c>
      <c r="J143" s="28" t="s">
        <v>286</v>
      </c>
      <c r="K143" s="33">
        <f t="shared" si="2"/>
        <v>21500</v>
      </c>
      <c r="L143" s="33">
        <v>6000</v>
      </c>
      <c r="M143" s="33">
        <v>13400</v>
      </c>
      <c r="N143" s="33">
        <v>0</v>
      </c>
      <c r="O143" s="33">
        <v>2000</v>
      </c>
      <c r="P143" s="34"/>
      <c r="Q143" s="33">
        <v>0</v>
      </c>
      <c r="R143" s="33">
        <v>0</v>
      </c>
      <c r="S143" s="33">
        <v>100</v>
      </c>
      <c r="T143" s="33">
        <v>0</v>
      </c>
    </row>
    <row r="144" spans="1:20" s="32" customFormat="1" ht="30" customHeight="1" outlineLevel="4" x14ac:dyDescent="0.25">
      <c r="A144" s="28" t="s">
        <v>28</v>
      </c>
      <c r="B144" s="28" t="s">
        <v>25</v>
      </c>
      <c r="C144" s="28" t="s">
        <v>29</v>
      </c>
      <c r="D144" s="28" t="s">
        <v>26</v>
      </c>
      <c r="E144" s="28" t="s">
        <v>29</v>
      </c>
      <c r="F144" s="28" t="s">
        <v>183</v>
      </c>
      <c r="G144" s="28" t="s">
        <v>184</v>
      </c>
      <c r="H144" s="28" t="s">
        <v>29</v>
      </c>
      <c r="I144" s="35" t="s">
        <v>287</v>
      </c>
      <c r="J144" s="28" t="s">
        <v>288</v>
      </c>
      <c r="K144" s="33">
        <f t="shared" si="2"/>
        <v>445600</v>
      </c>
      <c r="L144" s="33">
        <v>17000</v>
      </c>
      <c r="M144" s="33">
        <v>372800</v>
      </c>
      <c r="N144" s="33">
        <v>0</v>
      </c>
      <c r="O144" s="33">
        <v>55700</v>
      </c>
      <c r="P144" s="34"/>
      <c r="Q144" s="33">
        <v>0</v>
      </c>
      <c r="R144" s="33">
        <v>0</v>
      </c>
      <c r="S144" s="33">
        <v>100</v>
      </c>
      <c r="T144" s="33">
        <v>0</v>
      </c>
    </row>
    <row r="145" spans="1:20" s="32" customFormat="1" ht="30" customHeight="1" outlineLevel="4" x14ac:dyDescent="0.25">
      <c r="A145" s="28" t="s">
        <v>28</v>
      </c>
      <c r="B145" s="28" t="s">
        <v>25</v>
      </c>
      <c r="C145" s="28" t="s">
        <v>29</v>
      </c>
      <c r="D145" s="28" t="s">
        <v>26</v>
      </c>
      <c r="E145" s="28" t="s">
        <v>29</v>
      </c>
      <c r="F145" s="28" t="s">
        <v>183</v>
      </c>
      <c r="G145" s="28" t="s">
        <v>184</v>
      </c>
      <c r="H145" s="28" t="s">
        <v>29</v>
      </c>
      <c r="I145" s="35" t="s">
        <v>289</v>
      </c>
      <c r="J145" s="28" t="s">
        <v>290</v>
      </c>
      <c r="K145" s="33">
        <f t="shared" si="2"/>
        <v>6025112</v>
      </c>
      <c r="L145" s="33">
        <v>63000</v>
      </c>
      <c r="M145" s="33">
        <v>5186500</v>
      </c>
      <c r="N145" s="33">
        <v>0</v>
      </c>
      <c r="O145" s="33">
        <v>775100</v>
      </c>
      <c r="P145" s="34"/>
      <c r="Q145" s="33">
        <v>0</v>
      </c>
      <c r="R145" s="33">
        <v>0</v>
      </c>
      <c r="S145" s="33">
        <f>100+412</f>
        <v>512</v>
      </c>
      <c r="T145" s="33">
        <v>0</v>
      </c>
    </row>
    <row r="146" spans="1:20" s="32" customFormat="1" ht="30" customHeight="1" outlineLevel="4" x14ac:dyDescent="0.25">
      <c r="A146" s="28" t="s">
        <v>28</v>
      </c>
      <c r="B146" s="28" t="s">
        <v>25</v>
      </c>
      <c r="C146" s="28" t="s">
        <v>29</v>
      </c>
      <c r="D146" s="28" t="s">
        <v>26</v>
      </c>
      <c r="E146" s="28" t="s">
        <v>29</v>
      </c>
      <c r="F146" s="28" t="s">
        <v>183</v>
      </c>
      <c r="G146" s="28" t="s">
        <v>184</v>
      </c>
      <c r="H146" s="28" t="s">
        <v>29</v>
      </c>
      <c r="I146" s="35" t="s">
        <v>291</v>
      </c>
      <c r="J146" s="28" t="s">
        <v>292</v>
      </c>
      <c r="K146" s="33">
        <f t="shared" si="2"/>
        <v>315000</v>
      </c>
      <c r="L146" s="33">
        <v>21200</v>
      </c>
      <c r="M146" s="33">
        <v>255500</v>
      </c>
      <c r="N146" s="33">
        <v>0</v>
      </c>
      <c r="O146" s="33">
        <v>38200</v>
      </c>
      <c r="P146" s="34"/>
      <c r="Q146" s="33">
        <v>0</v>
      </c>
      <c r="R146" s="33">
        <v>0</v>
      </c>
      <c r="S146" s="33">
        <v>100</v>
      </c>
      <c r="T146" s="33">
        <v>0</v>
      </c>
    </row>
    <row r="147" spans="1:20" s="25" customFormat="1" ht="20.100000000000001" customHeight="1" outlineLevel="3" x14ac:dyDescent="0.3">
      <c r="A147" s="24"/>
      <c r="B147" s="24"/>
      <c r="C147" s="24"/>
      <c r="D147" s="24"/>
      <c r="E147" s="24"/>
      <c r="G147" s="24"/>
      <c r="H147" s="24"/>
      <c r="I147" s="50" t="s">
        <v>293</v>
      </c>
      <c r="J147" s="51"/>
      <c r="K147" s="26">
        <f>SUBTOTAL(9,K148:K164)</f>
        <v>128584700</v>
      </c>
      <c r="L147" s="26">
        <f>SUBTOTAL(9,L148:L164)</f>
        <v>22132700</v>
      </c>
      <c r="M147" s="26">
        <f>SUBTOTAL(9,M148:M164)</f>
        <v>92070000</v>
      </c>
      <c r="N147" s="26">
        <f>SUBTOTAL(9,N148:N164)</f>
        <v>0</v>
      </c>
      <c r="O147" s="26">
        <f>SUBTOTAL(9,O148:O164)</f>
        <v>14300000</v>
      </c>
      <c r="P147" s="37"/>
      <c r="Q147" s="26">
        <f>SUBTOTAL(9,Q148:Q164)</f>
        <v>0</v>
      </c>
      <c r="R147" s="26">
        <f>SUBTOTAL(9,R148:R164)</f>
        <v>25600</v>
      </c>
      <c r="S147" s="26">
        <f>SUBTOTAL(9,S148:S164)</f>
        <v>56400</v>
      </c>
      <c r="T147" s="26">
        <f>SUBTOTAL(9,T148:T164)</f>
        <v>0</v>
      </c>
    </row>
    <row r="148" spans="1:20" s="32" customFormat="1" ht="17.100000000000001" customHeight="1" outlineLevel="4" x14ac:dyDescent="0.25">
      <c r="A148" s="28" t="s">
        <v>28</v>
      </c>
      <c r="B148" s="28" t="s">
        <v>25</v>
      </c>
      <c r="C148" s="28" t="s">
        <v>29</v>
      </c>
      <c r="D148" s="28" t="s">
        <v>26</v>
      </c>
      <c r="E148" s="28" t="s">
        <v>29</v>
      </c>
      <c r="F148" s="28" t="s">
        <v>293</v>
      </c>
      <c r="G148" s="28" t="s">
        <v>294</v>
      </c>
      <c r="H148" s="28" t="s">
        <v>29</v>
      </c>
      <c r="I148" s="29" t="s">
        <v>295</v>
      </c>
      <c r="J148" s="28" t="s">
        <v>296</v>
      </c>
      <c r="K148" s="33">
        <f t="shared" ref="K148:K164" si="3">SUM(L148:T148)</f>
        <v>294200</v>
      </c>
      <c r="L148" s="33">
        <v>65700</v>
      </c>
      <c r="M148" s="33">
        <v>197800</v>
      </c>
      <c r="N148" s="33">
        <v>0</v>
      </c>
      <c r="O148" s="33">
        <v>30100</v>
      </c>
      <c r="P148" s="34"/>
      <c r="Q148" s="33">
        <v>0</v>
      </c>
      <c r="R148" s="33">
        <v>300</v>
      </c>
      <c r="S148" s="33">
        <v>300</v>
      </c>
      <c r="T148" s="33">
        <v>0</v>
      </c>
    </row>
    <row r="149" spans="1:20" s="32" customFormat="1" ht="17.100000000000001" customHeight="1" outlineLevel="4" x14ac:dyDescent="0.25">
      <c r="A149" s="28" t="s">
        <v>28</v>
      </c>
      <c r="B149" s="28" t="s">
        <v>25</v>
      </c>
      <c r="C149" s="28" t="s">
        <v>29</v>
      </c>
      <c r="D149" s="28" t="s">
        <v>26</v>
      </c>
      <c r="E149" s="28" t="s">
        <v>29</v>
      </c>
      <c r="F149" s="28" t="s">
        <v>293</v>
      </c>
      <c r="G149" s="28" t="s">
        <v>294</v>
      </c>
      <c r="H149" s="28" t="s">
        <v>29</v>
      </c>
      <c r="I149" s="29" t="s">
        <v>297</v>
      </c>
      <c r="J149" s="28" t="s">
        <v>298</v>
      </c>
      <c r="K149" s="33">
        <f>SUM(L149:T149)</f>
        <v>100000000</v>
      </c>
      <c r="L149" s="33">
        <v>12448100</v>
      </c>
      <c r="M149" s="33">
        <v>75757100</v>
      </c>
      <c r="N149" s="33">
        <v>0</v>
      </c>
      <c r="O149" s="33">
        <v>11794800</v>
      </c>
      <c r="P149" s="34"/>
      <c r="Q149" s="33">
        <v>0</v>
      </c>
      <c r="R149" s="33">
        <v>0</v>
      </c>
      <c r="S149" s="33">
        <v>0</v>
      </c>
      <c r="T149" s="33">
        <v>0</v>
      </c>
    </row>
    <row r="150" spans="1:20" s="32" customFormat="1" ht="17.100000000000001" customHeight="1" outlineLevel="4" x14ac:dyDescent="0.25">
      <c r="A150" s="28" t="s">
        <v>28</v>
      </c>
      <c r="B150" s="28" t="s">
        <v>25</v>
      </c>
      <c r="C150" s="28" t="s">
        <v>29</v>
      </c>
      <c r="D150" s="28" t="s">
        <v>26</v>
      </c>
      <c r="E150" s="28" t="s">
        <v>29</v>
      </c>
      <c r="F150" s="28" t="s">
        <v>293</v>
      </c>
      <c r="G150" s="28" t="s">
        <v>294</v>
      </c>
      <c r="H150" s="28" t="s">
        <v>29</v>
      </c>
      <c r="I150" s="29" t="s">
        <v>299</v>
      </c>
      <c r="J150" s="28" t="s">
        <v>300</v>
      </c>
      <c r="K150" s="33">
        <f t="shared" si="3"/>
        <v>0</v>
      </c>
      <c r="L150" s="33">
        <v>0</v>
      </c>
      <c r="M150" s="33">
        <v>0</v>
      </c>
      <c r="N150" s="33">
        <v>0</v>
      </c>
      <c r="O150" s="33">
        <v>0</v>
      </c>
      <c r="P150" s="34"/>
      <c r="Q150" s="33">
        <v>0</v>
      </c>
      <c r="R150" s="33">
        <v>0</v>
      </c>
      <c r="S150" s="33">
        <v>0</v>
      </c>
      <c r="T150" s="33">
        <v>0</v>
      </c>
    </row>
    <row r="151" spans="1:20" s="32" customFormat="1" ht="17.100000000000001" customHeight="1" outlineLevel="4" x14ac:dyDescent="0.25">
      <c r="A151" s="28" t="s">
        <v>28</v>
      </c>
      <c r="B151" s="28" t="s">
        <v>25</v>
      </c>
      <c r="C151" s="28" t="s">
        <v>29</v>
      </c>
      <c r="D151" s="28" t="s">
        <v>26</v>
      </c>
      <c r="E151" s="28" t="s">
        <v>29</v>
      </c>
      <c r="F151" s="28" t="s">
        <v>293</v>
      </c>
      <c r="G151" s="28" t="s">
        <v>294</v>
      </c>
      <c r="H151" s="28" t="s">
        <v>29</v>
      </c>
      <c r="I151" s="29" t="s">
        <v>301</v>
      </c>
      <c r="J151" s="28" t="s">
        <v>302</v>
      </c>
      <c r="K151" s="33">
        <f>SUM(L151:T151)</f>
        <v>19403600</v>
      </c>
      <c r="L151" s="33">
        <v>5023200</v>
      </c>
      <c r="M151" s="33">
        <v>12434300</v>
      </c>
      <c r="N151" s="33">
        <v>0</v>
      </c>
      <c r="O151" s="33">
        <v>1904700</v>
      </c>
      <c r="P151" s="34"/>
      <c r="Q151" s="33">
        <v>0</v>
      </c>
      <c r="R151" s="33">
        <v>15300</v>
      </c>
      <c r="S151" s="33">
        <v>26100</v>
      </c>
      <c r="T151" s="33">
        <v>0</v>
      </c>
    </row>
    <row r="152" spans="1:20" s="32" customFormat="1" ht="17.100000000000001" customHeight="1" outlineLevel="4" x14ac:dyDescent="0.25">
      <c r="A152" s="28" t="s">
        <v>28</v>
      </c>
      <c r="B152" s="28" t="s">
        <v>25</v>
      </c>
      <c r="C152" s="28" t="s">
        <v>29</v>
      </c>
      <c r="D152" s="28" t="s">
        <v>26</v>
      </c>
      <c r="E152" s="28" t="s">
        <v>29</v>
      </c>
      <c r="F152" s="28" t="s">
        <v>293</v>
      </c>
      <c r="G152" s="28" t="s">
        <v>294</v>
      </c>
      <c r="H152" s="28" t="s">
        <v>29</v>
      </c>
      <c r="I152" s="29" t="s">
        <v>303</v>
      </c>
      <c r="J152" s="28" t="s">
        <v>304</v>
      </c>
      <c r="K152" s="33">
        <f t="shared" si="3"/>
        <v>0</v>
      </c>
      <c r="L152" s="33">
        <v>0</v>
      </c>
      <c r="M152" s="33">
        <v>0</v>
      </c>
      <c r="N152" s="33">
        <v>0</v>
      </c>
      <c r="O152" s="33">
        <v>0</v>
      </c>
      <c r="P152" s="34"/>
      <c r="Q152" s="33">
        <v>0</v>
      </c>
      <c r="R152" s="33">
        <v>0</v>
      </c>
      <c r="S152" s="33">
        <v>0</v>
      </c>
      <c r="T152" s="33">
        <v>0</v>
      </c>
    </row>
    <row r="153" spans="1:20" s="32" customFormat="1" ht="17.100000000000001" customHeight="1" outlineLevel="4" x14ac:dyDescent="0.25">
      <c r="A153" s="28" t="s">
        <v>28</v>
      </c>
      <c r="B153" s="28" t="s">
        <v>25</v>
      </c>
      <c r="C153" s="28" t="s">
        <v>29</v>
      </c>
      <c r="D153" s="28" t="s">
        <v>26</v>
      </c>
      <c r="E153" s="28" t="s">
        <v>29</v>
      </c>
      <c r="F153" s="28" t="s">
        <v>293</v>
      </c>
      <c r="G153" s="28" t="s">
        <v>294</v>
      </c>
      <c r="H153" s="28" t="s">
        <v>29</v>
      </c>
      <c r="I153" s="29" t="s">
        <v>305</v>
      </c>
      <c r="J153" s="28" t="s">
        <v>306</v>
      </c>
      <c r="K153" s="33">
        <f t="shared" si="3"/>
        <v>0</v>
      </c>
      <c r="L153" s="33">
        <v>0</v>
      </c>
      <c r="M153" s="33">
        <v>0</v>
      </c>
      <c r="N153" s="33">
        <v>0</v>
      </c>
      <c r="O153" s="33">
        <v>0</v>
      </c>
      <c r="P153" s="34"/>
      <c r="Q153" s="33">
        <v>0</v>
      </c>
      <c r="R153" s="33">
        <v>0</v>
      </c>
      <c r="S153" s="33">
        <v>0</v>
      </c>
      <c r="T153" s="33">
        <v>0</v>
      </c>
    </row>
    <row r="154" spans="1:20" s="32" customFormat="1" ht="17.100000000000001" customHeight="1" outlineLevel="4" x14ac:dyDescent="0.25">
      <c r="A154" s="28"/>
      <c r="B154" s="28"/>
      <c r="C154" s="28"/>
      <c r="D154" s="28"/>
      <c r="E154" s="28"/>
      <c r="F154" s="28"/>
      <c r="G154" s="28"/>
      <c r="H154" s="28"/>
      <c r="I154" s="29" t="s">
        <v>307</v>
      </c>
      <c r="J154" s="28" t="s">
        <v>308</v>
      </c>
      <c r="K154" s="33">
        <f t="shared" si="3"/>
        <v>193900</v>
      </c>
      <c r="L154" s="33">
        <v>0</v>
      </c>
      <c r="M154" s="33">
        <v>168700</v>
      </c>
      <c r="N154" s="33">
        <v>0</v>
      </c>
      <c r="O154" s="33">
        <v>25200</v>
      </c>
      <c r="P154" s="34"/>
      <c r="Q154" s="33">
        <v>0</v>
      </c>
      <c r="R154" s="33">
        <v>0</v>
      </c>
      <c r="S154" s="33">
        <v>0</v>
      </c>
      <c r="T154" s="33">
        <v>0</v>
      </c>
    </row>
    <row r="155" spans="1:20" s="32" customFormat="1" ht="17.100000000000001" customHeight="1" outlineLevel="4" x14ac:dyDescent="0.25">
      <c r="A155" s="28" t="s">
        <v>28</v>
      </c>
      <c r="B155" s="28" t="s">
        <v>25</v>
      </c>
      <c r="C155" s="28" t="s">
        <v>29</v>
      </c>
      <c r="D155" s="28" t="s">
        <v>26</v>
      </c>
      <c r="E155" s="28" t="s">
        <v>29</v>
      </c>
      <c r="F155" s="28" t="s">
        <v>293</v>
      </c>
      <c r="G155" s="28" t="s">
        <v>294</v>
      </c>
      <c r="H155" s="28" t="s">
        <v>29</v>
      </c>
      <c r="I155" s="29" t="s">
        <v>309</v>
      </c>
      <c r="J155" s="28" t="s">
        <v>310</v>
      </c>
      <c r="K155" s="33">
        <f t="shared" si="3"/>
        <v>4404700</v>
      </c>
      <c r="L155" s="33">
        <v>1023200</v>
      </c>
      <c r="M155" s="33">
        <v>2889100</v>
      </c>
      <c r="N155" s="33">
        <v>0</v>
      </c>
      <c r="O155" s="33">
        <v>452400</v>
      </c>
      <c r="P155" s="34"/>
      <c r="Q155" s="33">
        <v>0</v>
      </c>
      <c r="R155" s="33">
        <v>10000</v>
      </c>
      <c r="S155" s="33">
        <v>30000</v>
      </c>
      <c r="T155" s="33">
        <v>0</v>
      </c>
    </row>
    <row r="156" spans="1:20" s="32" customFormat="1" ht="17.100000000000001" customHeight="1" outlineLevel="4" x14ac:dyDescent="0.25">
      <c r="A156" s="28" t="s">
        <v>28</v>
      </c>
      <c r="B156" s="28" t="s">
        <v>26</v>
      </c>
      <c r="C156" s="28" t="s">
        <v>29</v>
      </c>
      <c r="D156" s="28" t="s">
        <v>25</v>
      </c>
      <c r="E156" s="28" t="s">
        <v>29</v>
      </c>
      <c r="F156" s="28" t="s">
        <v>293</v>
      </c>
      <c r="G156" s="28" t="s">
        <v>294</v>
      </c>
      <c r="H156" s="28" t="s">
        <v>29</v>
      </c>
      <c r="I156" s="29" t="s">
        <v>311</v>
      </c>
      <c r="J156" s="28" t="s">
        <v>312</v>
      </c>
      <c r="K156" s="33">
        <f t="shared" si="3"/>
        <v>68900</v>
      </c>
      <c r="L156" s="33">
        <v>30000</v>
      </c>
      <c r="M156" s="33">
        <v>33800</v>
      </c>
      <c r="N156" s="33">
        <v>0</v>
      </c>
      <c r="O156" s="33">
        <v>5100</v>
      </c>
      <c r="P156" s="34"/>
      <c r="Q156" s="33">
        <v>0</v>
      </c>
      <c r="R156" s="33">
        <v>0</v>
      </c>
      <c r="S156" s="33">
        <v>0</v>
      </c>
      <c r="T156" s="33">
        <v>0</v>
      </c>
    </row>
    <row r="157" spans="1:20" s="32" customFormat="1" ht="17.100000000000001" customHeight="1" outlineLevel="4" x14ac:dyDescent="0.25">
      <c r="A157" s="28" t="s">
        <v>28</v>
      </c>
      <c r="B157" s="28" t="s">
        <v>25</v>
      </c>
      <c r="C157" s="28" t="s">
        <v>29</v>
      </c>
      <c r="D157" s="28" t="s">
        <v>26</v>
      </c>
      <c r="E157" s="28" t="s">
        <v>29</v>
      </c>
      <c r="F157" s="28" t="s">
        <v>293</v>
      </c>
      <c r="G157" s="28" t="s">
        <v>294</v>
      </c>
      <c r="H157" s="28" t="s">
        <v>29</v>
      </c>
      <c r="I157" s="29" t="s">
        <v>313</v>
      </c>
      <c r="J157" s="28" t="s">
        <v>314</v>
      </c>
      <c r="K157" s="33">
        <f t="shared" si="3"/>
        <v>5100</v>
      </c>
      <c r="L157" s="33">
        <v>0</v>
      </c>
      <c r="M157" s="33">
        <v>4400</v>
      </c>
      <c r="N157" s="33">
        <v>0</v>
      </c>
      <c r="O157" s="33">
        <v>700</v>
      </c>
      <c r="P157" s="34"/>
      <c r="Q157" s="33">
        <v>0</v>
      </c>
      <c r="R157" s="33">
        <v>0</v>
      </c>
      <c r="S157" s="33">
        <v>0</v>
      </c>
      <c r="T157" s="33">
        <v>0</v>
      </c>
    </row>
    <row r="158" spans="1:20" s="32" customFormat="1" ht="17.100000000000001" customHeight="1" outlineLevel="4" x14ac:dyDescent="0.25">
      <c r="A158" s="28" t="s">
        <v>28</v>
      </c>
      <c r="B158" s="28" t="s">
        <v>25</v>
      </c>
      <c r="C158" s="28" t="s">
        <v>29</v>
      </c>
      <c r="D158" s="28" t="s">
        <v>26</v>
      </c>
      <c r="E158" s="28" t="s">
        <v>29</v>
      </c>
      <c r="F158" s="28" t="s">
        <v>293</v>
      </c>
      <c r="G158" s="28" t="s">
        <v>294</v>
      </c>
      <c r="H158" s="28" t="s">
        <v>29</v>
      </c>
      <c r="I158" s="29" t="s">
        <v>315</v>
      </c>
      <c r="J158" s="28" t="s">
        <v>316</v>
      </c>
      <c r="K158" s="33">
        <f t="shared" si="3"/>
        <v>0</v>
      </c>
      <c r="L158" s="33">
        <v>0</v>
      </c>
      <c r="M158" s="33">
        <v>0</v>
      </c>
      <c r="N158" s="33">
        <v>0</v>
      </c>
      <c r="O158" s="33">
        <v>0</v>
      </c>
      <c r="P158" s="34"/>
      <c r="Q158" s="33">
        <v>0</v>
      </c>
      <c r="R158" s="33">
        <v>0</v>
      </c>
      <c r="S158" s="33">
        <v>0</v>
      </c>
      <c r="T158" s="33">
        <v>0</v>
      </c>
    </row>
    <row r="159" spans="1:20" s="32" customFormat="1" ht="17.100000000000001" customHeight="1" outlineLevel="4" x14ac:dyDescent="0.25">
      <c r="A159" s="28" t="s">
        <v>28</v>
      </c>
      <c r="B159" s="28" t="s">
        <v>25</v>
      </c>
      <c r="C159" s="28" t="s">
        <v>29</v>
      </c>
      <c r="D159" s="28" t="s">
        <v>26</v>
      </c>
      <c r="E159" s="28" t="s">
        <v>29</v>
      </c>
      <c r="F159" s="28" t="s">
        <v>293</v>
      </c>
      <c r="G159" s="28" t="s">
        <v>294</v>
      </c>
      <c r="H159" s="28" t="s">
        <v>29</v>
      </c>
      <c r="I159" s="29" t="s">
        <v>317</v>
      </c>
      <c r="J159" s="28" t="s">
        <v>318</v>
      </c>
      <c r="K159" s="33">
        <f t="shared" si="3"/>
        <v>3378000</v>
      </c>
      <c r="L159" s="33">
        <v>3378000</v>
      </c>
      <c r="M159" s="33">
        <v>0</v>
      </c>
      <c r="N159" s="33">
        <v>0</v>
      </c>
      <c r="O159" s="33">
        <v>0</v>
      </c>
      <c r="P159" s="34"/>
      <c r="Q159" s="33">
        <v>0</v>
      </c>
      <c r="R159" s="33">
        <v>0</v>
      </c>
      <c r="S159" s="33">
        <v>0</v>
      </c>
      <c r="T159" s="33">
        <v>0</v>
      </c>
    </row>
    <row r="160" spans="1:20" s="32" customFormat="1" ht="17.100000000000001" customHeight="1" outlineLevel="4" x14ac:dyDescent="0.25">
      <c r="A160" s="28"/>
      <c r="B160" s="28"/>
      <c r="C160" s="28"/>
      <c r="D160" s="28"/>
      <c r="E160" s="28"/>
      <c r="F160" s="28"/>
      <c r="G160" s="28"/>
      <c r="H160" s="28"/>
      <c r="I160" s="29" t="s">
        <v>319</v>
      </c>
      <c r="J160" s="28" t="s">
        <v>320</v>
      </c>
      <c r="K160" s="33">
        <f t="shared" si="3"/>
        <v>65000</v>
      </c>
      <c r="L160" s="33">
        <v>65000</v>
      </c>
      <c r="M160" s="33">
        <v>0</v>
      </c>
      <c r="N160" s="33">
        <v>0</v>
      </c>
      <c r="O160" s="33">
        <v>0</v>
      </c>
      <c r="P160" s="34"/>
      <c r="Q160" s="33">
        <v>0</v>
      </c>
      <c r="R160" s="33">
        <v>0</v>
      </c>
      <c r="S160" s="33">
        <v>0</v>
      </c>
      <c r="T160" s="33">
        <v>0</v>
      </c>
    </row>
    <row r="161" spans="1:20" s="32" customFormat="1" ht="17.100000000000001" customHeight="1" outlineLevel="4" x14ac:dyDescent="0.25">
      <c r="A161" s="28"/>
      <c r="B161" s="28"/>
      <c r="C161" s="28"/>
      <c r="D161" s="28"/>
      <c r="E161" s="28"/>
      <c r="F161" s="28"/>
      <c r="G161" s="28"/>
      <c r="H161" s="28"/>
      <c r="I161" s="29" t="s">
        <v>321</v>
      </c>
      <c r="J161" s="28" t="s">
        <v>322</v>
      </c>
      <c r="K161" s="33">
        <f t="shared" si="3"/>
        <v>198600</v>
      </c>
      <c r="L161" s="33">
        <v>6000</v>
      </c>
      <c r="M161" s="33">
        <v>167900</v>
      </c>
      <c r="N161" s="33">
        <v>0</v>
      </c>
      <c r="O161" s="33">
        <v>24700</v>
      </c>
      <c r="P161" s="34"/>
      <c r="Q161" s="33">
        <v>0</v>
      </c>
      <c r="R161" s="33">
        <v>0</v>
      </c>
      <c r="S161" s="33">
        <v>0</v>
      </c>
      <c r="T161" s="33">
        <v>0</v>
      </c>
    </row>
    <row r="162" spans="1:20" s="39" customFormat="1" ht="32.25" customHeight="1" outlineLevel="4" x14ac:dyDescent="0.25">
      <c r="A162" s="36" t="s">
        <v>28</v>
      </c>
      <c r="B162" s="36" t="s">
        <v>25</v>
      </c>
      <c r="C162" s="36" t="s">
        <v>29</v>
      </c>
      <c r="D162" s="36" t="s">
        <v>26</v>
      </c>
      <c r="E162" s="36" t="s">
        <v>29</v>
      </c>
      <c r="F162" s="36" t="s">
        <v>293</v>
      </c>
      <c r="G162" s="36" t="s">
        <v>294</v>
      </c>
      <c r="H162" s="36" t="s">
        <v>29</v>
      </c>
      <c r="I162" s="35" t="s">
        <v>323</v>
      </c>
      <c r="J162" s="28" t="s">
        <v>324</v>
      </c>
      <c r="K162" s="33">
        <f t="shared" si="3"/>
        <v>41000</v>
      </c>
      <c r="L162" s="33">
        <v>0</v>
      </c>
      <c r="M162" s="33">
        <v>35700</v>
      </c>
      <c r="N162" s="33">
        <v>0</v>
      </c>
      <c r="O162" s="33">
        <v>5300</v>
      </c>
      <c r="P162" s="34"/>
      <c r="Q162" s="33">
        <v>0</v>
      </c>
      <c r="R162" s="33">
        <v>0</v>
      </c>
      <c r="S162" s="33">
        <v>0</v>
      </c>
      <c r="T162" s="33">
        <v>0</v>
      </c>
    </row>
    <row r="163" spans="1:20" s="39" customFormat="1" ht="32.25" customHeight="1" outlineLevel="4" x14ac:dyDescent="0.25">
      <c r="A163" s="36"/>
      <c r="B163" s="36"/>
      <c r="C163" s="36"/>
      <c r="D163" s="36"/>
      <c r="E163" s="36"/>
      <c r="F163" s="36"/>
      <c r="G163" s="36"/>
      <c r="H163" s="36"/>
      <c r="I163" s="35" t="s">
        <v>325</v>
      </c>
      <c r="J163" s="28" t="s">
        <v>326</v>
      </c>
      <c r="K163" s="33">
        <f t="shared" si="3"/>
        <v>531200</v>
      </c>
      <c r="L163" s="33">
        <v>93500</v>
      </c>
      <c r="M163" s="33">
        <v>380800</v>
      </c>
      <c r="N163" s="33">
        <v>0</v>
      </c>
      <c r="O163" s="33">
        <v>56900</v>
      </c>
      <c r="P163" s="34"/>
      <c r="Q163" s="33">
        <v>0</v>
      </c>
      <c r="R163" s="33">
        <v>0</v>
      </c>
      <c r="S163" s="33">
        <v>0</v>
      </c>
      <c r="T163" s="33">
        <v>0</v>
      </c>
    </row>
    <row r="164" spans="1:20" s="32" customFormat="1" ht="32.25" customHeight="1" outlineLevel="4" x14ac:dyDescent="0.25">
      <c r="A164" s="28" t="s">
        <v>28</v>
      </c>
      <c r="B164" s="28" t="s">
        <v>25</v>
      </c>
      <c r="C164" s="28" t="s">
        <v>29</v>
      </c>
      <c r="D164" s="28" t="s">
        <v>26</v>
      </c>
      <c r="E164" s="28" t="s">
        <v>29</v>
      </c>
      <c r="F164" s="28" t="s">
        <v>293</v>
      </c>
      <c r="G164" s="28" t="s">
        <v>294</v>
      </c>
      <c r="H164" s="28" t="s">
        <v>29</v>
      </c>
      <c r="I164" s="40" t="s">
        <v>327</v>
      </c>
      <c r="J164" s="28" t="s">
        <v>328</v>
      </c>
      <c r="K164" s="33">
        <f t="shared" si="3"/>
        <v>500</v>
      </c>
      <c r="L164" s="33">
        <v>0</v>
      </c>
      <c r="M164" s="33">
        <v>400</v>
      </c>
      <c r="N164" s="33">
        <v>0</v>
      </c>
      <c r="O164" s="33">
        <v>100</v>
      </c>
      <c r="P164" s="34"/>
      <c r="Q164" s="33">
        <v>0</v>
      </c>
      <c r="R164" s="33">
        <v>0</v>
      </c>
      <c r="S164" s="33">
        <v>0</v>
      </c>
      <c r="T164" s="33">
        <v>0</v>
      </c>
    </row>
    <row r="165" spans="1:20" s="25" customFormat="1" ht="20.100000000000001" customHeight="1" outlineLevel="3" x14ac:dyDescent="0.3">
      <c r="A165" s="24"/>
      <c r="B165" s="24"/>
      <c r="C165" s="24"/>
      <c r="D165" s="24"/>
      <c r="E165" s="24"/>
      <c r="G165" s="24"/>
      <c r="H165" s="24"/>
      <c r="I165" s="50" t="s">
        <v>329</v>
      </c>
      <c r="J165" s="51"/>
      <c r="K165" s="26">
        <f>SUBTOTAL(9,K166:K167)</f>
        <v>0</v>
      </c>
      <c r="L165" s="26">
        <f>SUBTOTAL(9,L166:L167)</f>
        <v>0</v>
      </c>
      <c r="M165" s="26">
        <f>SUBTOTAL(9,M166:M167)</f>
        <v>0</v>
      </c>
      <c r="N165" s="26">
        <f>SUBTOTAL(9,N166:N167)</f>
        <v>0</v>
      </c>
      <c r="O165" s="26">
        <f>SUBTOTAL(9,O166:O167)</f>
        <v>0</v>
      </c>
      <c r="P165" s="37"/>
      <c r="Q165" s="26">
        <f>SUBTOTAL(9,Q166:Q167)</f>
        <v>0</v>
      </c>
      <c r="R165" s="26">
        <f>SUBTOTAL(9,R166:R167)</f>
        <v>0</v>
      </c>
      <c r="S165" s="26">
        <f>SUBTOTAL(9,S166:S167)</f>
        <v>0</v>
      </c>
      <c r="T165" s="26">
        <f>SUBTOTAL(9,T166:T167)</f>
        <v>0</v>
      </c>
    </row>
    <row r="166" spans="1:20" s="32" customFormat="1" ht="17.100000000000001" customHeight="1" outlineLevel="4" x14ac:dyDescent="0.25">
      <c r="A166" s="28" t="s">
        <v>28</v>
      </c>
      <c r="B166" s="28" t="s">
        <v>25</v>
      </c>
      <c r="C166" s="28" t="s">
        <v>29</v>
      </c>
      <c r="D166" s="28" t="s">
        <v>26</v>
      </c>
      <c r="E166" s="28" t="s">
        <v>29</v>
      </c>
      <c r="F166" s="28" t="s">
        <v>329</v>
      </c>
      <c r="G166" s="28" t="s">
        <v>330</v>
      </c>
      <c r="H166" s="28" t="s">
        <v>29</v>
      </c>
      <c r="I166" s="29" t="s">
        <v>331</v>
      </c>
      <c r="J166" s="28" t="s">
        <v>332</v>
      </c>
      <c r="K166" s="33">
        <f>SUM(L166:T166)</f>
        <v>0</v>
      </c>
      <c r="L166" s="33">
        <v>0</v>
      </c>
      <c r="M166" s="33">
        <v>0</v>
      </c>
      <c r="N166" s="33">
        <v>0</v>
      </c>
      <c r="O166" s="33">
        <v>0</v>
      </c>
      <c r="P166" s="34"/>
      <c r="Q166" s="33">
        <v>0</v>
      </c>
      <c r="R166" s="33">
        <v>0</v>
      </c>
      <c r="S166" s="33">
        <v>0</v>
      </c>
      <c r="T166" s="33">
        <v>0</v>
      </c>
    </row>
    <row r="167" spans="1:20" s="32" customFormat="1" ht="17.100000000000001" customHeight="1" outlineLevel="4" x14ac:dyDescent="0.25">
      <c r="A167" s="28" t="s">
        <v>28</v>
      </c>
      <c r="B167" s="28" t="s">
        <v>25</v>
      </c>
      <c r="C167" s="28" t="s">
        <v>29</v>
      </c>
      <c r="D167" s="28" t="s">
        <v>26</v>
      </c>
      <c r="E167" s="28" t="s">
        <v>29</v>
      </c>
      <c r="F167" s="28" t="s">
        <v>329</v>
      </c>
      <c r="G167" s="28" t="s">
        <v>330</v>
      </c>
      <c r="H167" s="28" t="s">
        <v>29</v>
      </c>
      <c r="I167" s="29" t="s">
        <v>333</v>
      </c>
      <c r="J167" s="28" t="s">
        <v>334</v>
      </c>
      <c r="K167" s="33">
        <f>SUM(L167:T167)</f>
        <v>0</v>
      </c>
      <c r="L167" s="33">
        <v>0</v>
      </c>
      <c r="M167" s="33">
        <v>0</v>
      </c>
      <c r="N167" s="33">
        <v>0</v>
      </c>
      <c r="O167" s="33">
        <v>0</v>
      </c>
      <c r="P167" s="34"/>
      <c r="Q167" s="33">
        <v>0</v>
      </c>
      <c r="R167" s="33">
        <v>0</v>
      </c>
      <c r="S167" s="33">
        <v>0</v>
      </c>
      <c r="T167" s="33">
        <v>0</v>
      </c>
    </row>
    <row r="168" spans="1:20" s="23" customFormat="1" ht="20.100000000000001" customHeight="1" outlineLevel="2" x14ac:dyDescent="0.3">
      <c r="A168" s="22"/>
      <c r="B168" s="22"/>
      <c r="C168" s="22"/>
      <c r="E168" s="22"/>
      <c r="G168" s="22"/>
      <c r="H168" s="22"/>
      <c r="I168" s="48" t="s">
        <v>335</v>
      </c>
      <c r="J168" s="49"/>
      <c r="K168" s="41">
        <f>SUBTOTAL(9,K169:K190)</f>
        <v>2847604400</v>
      </c>
      <c r="L168" s="41">
        <f>SUBTOTAL(9,L169:L190)</f>
        <v>0</v>
      </c>
      <c r="M168" s="41">
        <f>SUBTOTAL(9,M169:M190)</f>
        <v>56505100</v>
      </c>
      <c r="N168" s="41">
        <f>SUBTOTAL(9,N169:N190)</f>
        <v>2751255000</v>
      </c>
      <c r="O168" s="41">
        <f>SUBTOTAL(9,O169:O190)</f>
        <v>39844300</v>
      </c>
      <c r="P168" s="42"/>
      <c r="Q168" s="41">
        <f>SUBTOTAL(9,Q169:Q190)</f>
        <v>0</v>
      </c>
      <c r="R168" s="41">
        <f>SUBTOTAL(9,R169:R190)</f>
        <v>0</v>
      </c>
      <c r="S168" s="41">
        <f>SUBTOTAL(9,S169:S190)</f>
        <v>0</v>
      </c>
      <c r="T168" s="41">
        <f>SUBTOTAL(9,T169:T190)</f>
        <v>0</v>
      </c>
    </row>
    <row r="169" spans="1:20" s="32" customFormat="1" ht="17.100000000000001" customHeight="1" outlineLevel="4" x14ac:dyDescent="0.25">
      <c r="A169" s="28" t="s">
        <v>28</v>
      </c>
      <c r="B169" s="28" t="s">
        <v>25</v>
      </c>
      <c r="C169" s="28" t="s">
        <v>29</v>
      </c>
      <c r="D169" s="28" t="s">
        <v>335</v>
      </c>
      <c r="E169" s="28" t="s">
        <v>184</v>
      </c>
      <c r="F169" s="28" t="s">
        <v>293</v>
      </c>
      <c r="G169" s="28" t="s">
        <v>294</v>
      </c>
      <c r="H169" s="28" t="s">
        <v>29</v>
      </c>
      <c r="I169" s="29" t="s">
        <v>336</v>
      </c>
      <c r="J169" s="28" t="s">
        <v>337</v>
      </c>
      <c r="K169" s="33">
        <f t="shared" ref="K169:K190" si="4">SUM(L169:T169)</f>
        <v>2337194000</v>
      </c>
      <c r="L169" s="33">
        <v>0</v>
      </c>
      <c r="M169" s="33">
        <v>0</v>
      </c>
      <c r="N169" s="33">
        <v>2337194000</v>
      </c>
      <c r="O169" s="33">
        <v>0</v>
      </c>
      <c r="P169" s="34"/>
      <c r="Q169" s="33">
        <v>0</v>
      </c>
      <c r="R169" s="33">
        <v>0</v>
      </c>
      <c r="S169" s="33">
        <v>0</v>
      </c>
      <c r="T169" s="33">
        <v>0</v>
      </c>
    </row>
    <row r="170" spans="1:20" s="32" customFormat="1" ht="17.100000000000001" customHeight="1" outlineLevel="4" x14ac:dyDescent="0.25">
      <c r="A170" s="28" t="s">
        <v>28</v>
      </c>
      <c r="B170" s="28" t="s">
        <v>25</v>
      </c>
      <c r="C170" s="28" t="s">
        <v>29</v>
      </c>
      <c r="D170" s="28" t="s">
        <v>335</v>
      </c>
      <c r="E170" s="28" t="s">
        <v>184</v>
      </c>
      <c r="F170" s="28" t="s">
        <v>293</v>
      </c>
      <c r="G170" s="28" t="s">
        <v>294</v>
      </c>
      <c r="H170" s="28" t="s">
        <v>29</v>
      </c>
      <c r="I170" s="29" t="s">
        <v>338</v>
      </c>
      <c r="J170" s="28" t="s">
        <v>339</v>
      </c>
      <c r="K170" s="33">
        <f t="shared" si="4"/>
        <v>113000000</v>
      </c>
      <c r="L170" s="33">
        <v>0</v>
      </c>
      <c r="M170" s="33">
        <v>0</v>
      </c>
      <c r="N170" s="33">
        <v>113000000</v>
      </c>
      <c r="O170" s="33">
        <v>0</v>
      </c>
      <c r="P170" s="34"/>
      <c r="Q170" s="33">
        <v>0</v>
      </c>
      <c r="R170" s="33">
        <v>0</v>
      </c>
      <c r="S170" s="33">
        <v>0</v>
      </c>
      <c r="T170" s="33">
        <v>0</v>
      </c>
    </row>
    <row r="171" spans="1:20" s="32" customFormat="1" ht="17.100000000000001" customHeight="1" outlineLevel="4" x14ac:dyDescent="0.25">
      <c r="A171" s="28" t="s">
        <v>28</v>
      </c>
      <c r="B171" s="28" t="s">
        <v>25</v>
      </c>
      <c r="C171" s="28" t="s">
        <v>29</v>
      </c>
      <c r="D171" s="28" t="s">
        <v>335</v>
      </c>
      <c r="E171" s="28" t="s">
        <v>184</v>
      </c>
      <c r="F171" s="28" t="s">
        <v>293</v>
      </c>
      <c r="G171" s="28" t="s">
        <v>294</v>
      </c>
      <c r="H171" s="28" t="s">
        <v>29</v>
      </c>
      <c r="I171" s="29" t="s">
        <v>340</v>
      </c>
      <c r="J171" s="28" t="s">
        <v>341</v>
      </c>
      <c r="K171" s="33">
        <f t="shared" si="4"/>
        <v>169421000</v>
      </c>
      <c r="L171" s="33">
        <v>0</v>
      </c>
      <c r="M171" s="33">
        <v>0</v>
      </c>
      <c r="N171" s="33">
        <v>169421000</v>
      </c>
      <c r="O171" s="33">
        <v>0</v>
      </c>
      <c r="P171" s="34"/>
      <c r="Q171" s="33">
        <v>0</v>
      </c>
      <c r="R171" s="33">
        <v>0</v>
      </c>
      <c r="S171" s="33">
        <v>0</v>
      </c>
      <c r="T171" s="33">
        <v>0</v>
      </c>
    </row>
    <row r="172" spans="1:20" s="32" customFormat="1" ht="17.100000000000001" customHeight="1" outlineLevel="4" x14ac:dyDescent="0.25">
      <c r="A172" s="28" t="s">
        <v>28</v>
      </c>
      <c r="B172" s="28" t="s">
        <v>25</v>
      </c>
      <c r="C172" s="28" t="s">
        <v>29</v>
      </c>
      <c r="D172" s="28" t="s">
        <v>335</v>
      </c>
      <c r="E172" s="28" t="s">
        <v>184</v>
      </c>
      <c r="F172" s="28" t="s">
        <v>293</v>
      </c>
      <c r="G172" s="28" t="s">
        <v>294</v>
      </c>
      <c r="H172" s="28" t="s">
        <v>29</v>
      </c>
      <c r="I172" s="29" t="s">
        <v>342</v>
      </c>
      <c r="J172" s="28" t="s">
        <v>343</v>
      </c>
      <c r="K172" s="33">
        <f t="shared" si="4"/>
        <v>6395000</v>
      </c>
      <c r="L172" s="33">
        <v>0</v>
      </c>
      <c r="M172" s="33">
        <v>0</v>
      </c>
      <c r="N172" s="33">
        <v>0</v>
      </c>
      <c r="O172" s="33">
        <v>6395000</v>
      </c>
      <c r="P172" s="34"/>
      <c r="Q172" s="33">
        <v>0</v>
      </c>
      <c r="R172" s="33">
        <v>0</v>
      </c>
      <c r="S172" s="33">
        <v>0</v>
      </c>
      <c r="T172" s="33">
        <v>0</v>
      </c>
    </row>
    <row r="173" spans="1:20" s="32" customFormat="1" ht="17.100000000000001" customHeight="1" outlineLevel="4" x14ac:dyDescent="0.25">
      <c r="A173" s="28" t="s">
        <v>28</v>
      </c>
      <c r="B173" s="28" t="s">
        <v>25</v>
      </c>
      <c r="C173" s="28" t="s">
        <v>29</v>
      </c>
      <c r="D173" s="28" t="s">
        <v>335</v>
      </c>
      <c r="E173" s="28" t="s">
        <v>184</v>
      </c>
      <c r="F173" s="28" t="s">
        <v>293</v>
      </c>
      <c r="G173" s="28" t="s">
        <v>294</v>
      </c>
      <c r="H173" s="28" t="s">
        <v>29</v>
      </c>
      <c r="I173" s="29" t="s">
        <v>344</v>
      </c>
      <c r="J173" s="28" t="s">
        <v>345</v>
      </c>
      <c r="K173" s="33">
        <f t="shared" si="4"/>
        <v>18000500</v>
      </c>
      <c r="L173" s="33">
        <v>0</v>
      </c>
      <c r="M173" s="33">
        <v>0</v>
      </c>
      <c r="N173" s="33">
        <v>0</v>
      </c>
      <c r="O173" s="33">
        <v>18000500</v>
      </c>
      <c r="P173" s="34"/>
      <c r="Q173" s="33">
        <v>0</v>
      </c>
      <c r="R173" s="33">
        <v>0</v>
      </c>
      <c r="S173" s="33">
        <v>0</v>
      </c>
      <c r="T173" s="33">
        <v>0</v>
      </c>
    </row>
    <row r="174" spans="1:20" s="32" customFormat="1" ht="17.100000000000001" customHeight="1" outlineLevel="4" x14ac:dyDescent="0.25">
      <c r="A174" s="28" t="s">
        <v>28</v>
      </c>
      <c r="B174" s="28" t="s">
        <v>25</v>
      </c>
      <c r="C174" s="28" t="s">
        <v>29</v>
      </c>
      <c r="D174" s="28" t="s">
        <v>335</v>
      </c>
      <c r="E174" s="28" t="s">
        <v>184</v>
      </c>
      <c r="F174" s="28" t="s">
        <v>293</v>
      </c>
      <c r="G174" s="28" t="s">
        <v>294</v>
      </c>
      <c r="H174" s="28" t="s">
        <v>29</v>
      </c>
      <c r="I174" s="29" t="s">
        <v>346</v>
      </c>
      <c r="J174" s="28" t="s">
        <v>347</v>
      </c>
      <c r="K174" s="33">
        <f t="shared" si="4"/>
        <v>2308000</v>
      </c>
      <c r="L174" s="33">
        <v>0</v>
      </c>
      <c r="M174" s="33">
        <v>0</v>
      </c>
      <c r="N174" s="33">
        <v>0</v>
      </c>
      <c r="O174" s="33">
        <v>2308000</v>
      </c>
      <c r="P174" s="34"/>
      <c r="Q174" s="33">
        <v>0</v>
      </c>
      <c r="R174" s="33">
        <v>0</v>
      </c>
      <c r="S174" s="33">
        <v>0</v>
      </c>
      <c r="T174" s="33">
        <v>0</v>
      </c>
    </row>
    <row r="175" spans="1:20" s="32" customFormat="1" ht="17.100000000000001" customHeight="1" outlineLevel="4" x14ac:dyDescent="0.25">
      <c r="A175" s="28" t="s">
        <v>28</v>
      </c>
      <c r="B175" s="28" t="s">
        <v>25</v>
      </c>
      <c r="C175" s="28" t="s">
        <v>29</v>
      </c>
      <c r="D175" s="28" t="s">
        <v>335</v>
      </c>
      <c r="E175" s="28" t="s">
        <v>184</v>
      </c>
      <c r="F175" s="28" t="s">
        <v>293</v>
      </c>
      <c r="G175" s="28" t="s">
        <v>294</v>
      </c>
      <c r="H175" s="28" t="s">
        <v>29</v>
      </c>
      <c r="I175" s="29" t="s">
        <v>348</v>
      </c>
      <c r="J175" s="28" t="s">
        <v>349</v>
      </c>
      <c r="K175" s="33">
        <f t="shared" si="4"/>
        <v>0</v>
      </c>
      <c r="L175" s="33">
        <v>0</v>
      </c>
      <c r="M175" s="33">
        <v>0</v>
      </c>
      <c r="N175" s="33">
        <v>0</v>
      </c>
      <c r="O175" s="33">
        <v>0</v>
      </c>
      <c r="P175" s="34"/>
      <c r="Q175" s="33">
        <v>0</v>
      </c>
      <c r="R175" s="33">
        <v>0</v>
      </c>
      <c r="S175" s="33">
        <v>0</v>
      </c>
      <c r="T175" s="33">
        <v>0</v>
      </c>
    </row>
    <row r="176" spans="1:20" s="32" customFormat="1" ht="17.100000000000001" customHeight="1" outlineLevel="4" x14ac:dyDescent="0.25">
      <c r="A176" s="28" t="s">
        <v>28</v>
      </c>
      <c r="B176" s="28" t="s">
        <v>25</v>
      </c>
      <c r="C176" s="28" t="s">
        <v>29</v>
      </c>
      <c r="D176" s="28" t="s">
        <v>335</v>
      </c>
      <c r="E176" s="28" t="s">
        <v>184</v>
      </c>
      <c r="F176" s="28" t="s">
        <v>293</v>
      </c>
      <c r="G176" s="28" t="s">
        <v>294</v>
      </c>
      <c r="H176" s="28" t="s">
        <v>29</v>
      </c>
      <c r="I176" s="29" t="s">
        <v>350</v>
      </c>
      <c r="J176" s="28" t="s">
        <v>351</v>
      </c>
      <c r="K176" s="33">
        <f t="shared" si="4"/>
        <v>61093000</v>
      </c>
      <c r="L176" s="33">
        <v>0</v>
      </c>
      <c r="M176" s="33">
        <v>0</v>
      </c>
      <c r="N176" s="33">
        <v>60327000</v>
      </c>
      <c r="O176" s="33">
        <v>766000</v>
      </c>
      <c r="P176" s="34"/>
      <c r="Q176" s="33">
        <v>0</v>
      </c>
      <c r="R176" s="33">
        <v>0</v>
      </c>
      <c r="S176" s="33">
        <v>0</v>
      </c>
      <c r="T176" s="33">
        <v>0</v>
      </c>
    </row>
    <row r="177" spans="1:20" s="32" customFormat="1" ht="17.100000000000001" customHeight="1" outlineLevel="4" x14ac:dyDescent="0.25">
      <c r="A177" s="28" t="s">
        <v>28</v>
      </c>
      <c r="B177" s="28" t="s">
        <v>25</v>
      </c>
      <c r="C177" s="28" t="s">
        <v>29</v>
      </c>
      <c r="D177" s="28" t="s">
        <v>335</v>
      </c>
      <c r="E177" s="28" t="s">
        <v>184</v>
      </c>
      <c r="F177" s="28" t="s">
        <v>293</v>
      </c>
      <c r="G177" s="28" t="s">
        <v>294</v>
      </c>
      <c r="H177" s="28" t="s">
        <v>29</v>
      </c>
      <c r="I177" s="29" t="s">
        <v>352</v>
      </c>
      <c r="J177" s="28" t="s">
        <v>353</v>
      </c>
      <c r="K177" s="33">
        <f t="shared" si="4"/>
        <v>175100</v>
      </c>
      <c r="L177" s="33">
        <v>0</v>
      </c>
      <c r="M177" s="33">
        <v>175100</v>
      </c>
      <c r="N177" s="33">
        <v>0</v>
      </c>
      <c r="O177" s="33">
        <v>0</v>
      </c>
      <c r="P177" s="34"/>
      <c r="Q177" s="33">
        <v>0</v>
      </c>
      <c r="R177" s="33">
        <v>0</v>
      </c>
      <c r="S177" s="33">
        <v>0</v>
      </c>
      <c r="T177" s="33">
        <v>0</v>
      </c>
    </row>
    <row r="178" spans="1:20" s="32" customFormat="1" ht="17.100000000000001" customHeight="1" outlineLevel="4" x14ac:dyDescent="0.25">
      <c r="A178" s="28" t="s">
        <v>28</v>
      </c>
      <c r="B178" s="28" t="s">
        <v>25</v>
      </c>
      <c r="C178" s="28" t="s">
        <v>29</v>
      </c>
      <c r="D178" s="28" t="s">
        <v>335</v>
      </c>
      <c r="E178" s="28" t="s">
        <v>184</v>
      </c>
      <c r="F178" s="28" t="s">
        <v>293</v>
      </c>
      <c r="G178" s="28" t="s">
        <v>294</v>
      </c>
      <c r="H178" s="28" t="s">
        <v>29</v>
      </c>
      <c r="I178" s="29" t="s">
        <v>354</v>
      </c>
      <c r="J178" s="28" t="s">
        <v>355</v>
      </c>
      <c r="K178" s="33">
        <f t="shared" si="4"/>
        <v>12000000</v>
      </c>
      <c r="L178" s="33">
        <v>0</v>
      </c>
      <c r="M178" s="33">
        <v>12000000</v>
      </c>
      <c r="N178" s="33">
        <v>0</v>
      </c>
      <c r="O178" s="33">
        <v>0</v>
      </c>
      <c r="P178" s="34"/>
      <c r="Q178" s="33">
        <v>0</v>
      </c>
      <c r="R178" s="33">
        <v>0</v>
      </c>
      <c r="S178" s="33">
        <v>0</v>
      </c>
      <c r="T178" s="33">
        <v>0</v>
      </c>
    </row>
    <row r="179" spans="1:20" s="32" customFormat="1" ht="17.100000000000001" customHeight="1" outlineLevel="4" x14ac:dyDescent="0.25">
      <c r="A179" s="28" t="s">
        <v>28</v>
      </c>
      <c r="B179" s="28" t="s">
        <v>25</v>
      </c>
      <c r="C179" s="28" t="s">
        <v>29</v>
      </c>
      <c r="D179" s="28" t="s">
        <v>335</v>
      </c>
      <c r="E179" s="28" t="s">
        <v>184</v>
      </c>
      <c r="F179" s="28" t="s">
        <v>293</v>
      </c>
      <c r="G179" s="28" t="s">
        <v>294</v>
      </c>
      <c r="H179" s="28" t="s">
        <v>29</v>
      </c>
      <c r="I179" s="29" t="s">
        <v>356</v>
      </c>
      <c r="J179" s="28" t="s">
        <v>357</v>
      </c>
      <c r="K179" s="33">
        <f t="shared" si="4"/>
        <v>43000000</v>
      </c>
      <c r="L179" s="33">
        <v>0</v>
      </c>
      <c r="M179" s="33">
        <v>43000000</v>
      </c>
      <c r="N179" s="33">
        <v>0</v>
      </c>
      <c r="O179" s="33">
        <v>0</v>
      </c>
      <c r="P179" s="34"/>
      <c r="Q179" s="33">
        <v>0</v>
      </c>
      <c r="R179" s="33">
        <v>0</v>
      </c>
      <c r="S179" s="33">
        <v>0</v>
      </c>
      <c r="T179" s="33">
        <v>0</v>
      </c>
    </row>
    <row r="180" spans="1:20" s="32" customFormat="1" ht="17.100000000000001" customHeight="1" outlineLevel="4" x14ac:dyDescent="0.25">
      <c r="A180" s="28" t="s">
        <v>28</v>
      </c>
      <c r="B180" s="28" t="s">
        <v>25</v>
      </c>
      <c r="C180" s="28" t="s">
        <v>29</v>
      </c>
      <c r="D180" s="28" t="s">
        <v>335</v>
      </c>
      <c r="E180" s="28" t="s">
        <v>184</v>
      </c>
      <c r="F180" s="28" t="s">
        <v>293</v>
      </c>
      <c r="G180" s="28" t="s">
        <v>294</v>
      </c>
      <c r="H180" s="28" t="s">
        <v>29</v>
      </c>
      <c r="I180" s="29" t="s">
        <v>358</v>
      </c>
      <c r="J180" s="28" t="s">
        <v>359</v>
      </c>
      <c r="K180" s="33">
        <f t="shared" si="4"/>
        <v>11600000</v>
      </c>
      <c r="L180" s="33">
        <v>0</v>
      </c>
      <c r="M180" s="33">
        <v>0</v>
      </c>
      <c r="N180" s="33">
        <v>0</v>
      </c>
      <c r="O180" s="33">
        <v>11600000</v>
      </c>
      <c r="P180" s="34"/>
      <c r="Q180" s="33">
        <v>0</v>
      </c>
      <c r="R180" s="33">
        <v>0</v>
      </c>
      <c r="S180" s="33">
        <v>0</v>
      </c>
      <c r="T180" s="33">
        <v>0</v>
      </c>
    </row>
    <row r="181" spans="1:20" s="32" customFormat="1" ht="17.100000000000001" customHeight="1" outlineLevel="4" x14ac:dyDescent="0.25">
      <c r="A181" s="28" t="s">
        <v>28</v>
      </c>
      <c r="B181" s="28" t="s">
        <v>25</v>
      </c>
      <c r="C181" s="28" t="s">
        <v>29</v>
      </c>
      <c r="D181" s="28" t="s">
        <v>335</v>
      </c>
      <c r="E181" s="28" t="s">
        <v>184</v>
      </c>
      <c r="F181" s="28" t="s">
        <v>293</v>
      </c>
      <c r="G181" s="28" t="s">
        <v>294</v>
      </c>
      <c r="H181" s="28" t="s">
        <v>29</v>
      </c>
      <c r="I181" s="29" t="s">
        <v>360</v>
      </c>
      <c r="J181" s="28" t="s">
        <v>361</v>
      </c>
      <c r="K181" s="33">
        <f t="shared" si="4"/>
        <v>15200</v>
      </c>
      <c r="L181" s="33">
        <v>0</v>
      </c>
      <c r="M181" s="33">
        <v>0</v>
      </c>
      <c r="N181" s="33">
        <v>0</v>
      </c>
      <c r="O181" s="33">
        <v>15200</v>
      </c>
      <c r="P181" s="34"/>
      <c r="Q181" s="33">
        <v>0</v>
      </c>
      <c r="R181" s="33">
        <v>0</v>
      </c>
      <c r="S181" s="33">
        <v>0</v>
      </c>
      <c r="T181" s="33">
        <v>0</v>
      </c>
    </row>
    <row r="182" spans="1:20" s="32" customFormat="1" ht="17.100000000000001" customHeight="1" outlineLevel="4" x14ac:dyDescent="0.25">
      <c r="A182" s="28" t="s">
        <v>28</v>
      </c>
      <c r="B182" s="28" t="s">
        <v>25</v>
      </c>
      <c r="C182" s="28" t="s">
        <v>29</v>
      </c>
      <c r="D182" s="28" t="s">
        <v>335</v>
      </c>
      <c r="E182" s="28" t="s">
        <v>184</v>
      </c>
      <c r="F182" s="28" t="s">
        <v>293</v>
      </c>
      <c r="G182" s="28" t="s">
        <v>294</v>
      </c>
      <c r="H182" s="28" t="s">
        <v>29</v>
      </c>
      <c r="I182" s="29" t="s">
        <v>362</v>
      </c>
      <c r="J182" s="28" t="s">
        <v>363</v>
      </c>
      <c r="K182" s="33">
        <f t="shared" si="4"/>
        <v>3840000</v>
      </c>
      <c r="L182" s="33">
        <v>0</v>
      </c>
      <c r="M182" s="33">
        <v>0</v>
      </c>
      <c r="N182" s="33">
        <v>3840000</v>
      </c>
      <c r="O182" s="33">
        <v>0</v>
      </c>
      <c r="P182" s="34"/>
      <c r="Q182" s="33">
        <v>0</v>
      </c>
      <c r="R182" s="33">
        <v>0</v>
      </c>
      <c r="S182" s="33">
        <v>0</v>
      </c>
      <c r="T182" s="33">
        <v>0</v>
      </c>
    </row>
    <row r="183" spans="1:20" s="32" customFormat="1" ht="17.100000000000001" customHeight="1" outlineLevel="4" x14ac:dyDescent="0.25">
      <c r="A183" s="28" t="s">
        <v>28</v>
      </c>
      <c r="B183" s="28" t="s">
        <v>25</v>
      </c>
      <c r="C183" s="28" t="s">
        <v>29</v>
      </c>
      <c r="D183" s="28" t="s">
        <v>335</v>
      </c>
      <c r="E183" s="28" t="s">
        <v>184</v>
      </c>
      <c r="F183" s="28" t="s">
        <v>293</v>
      </c>
      <c r="G183" s="28" t="s">
        <v>294</v>
      </c>
      <c r="H183" s="28" t="s">
        <v>29</v>
      </c>
      <c r="I183" s="29" t="s">
        <v>364</v>
      </c>
      <c r="J183" s="28" t="s">
        <v>365</v>
      </c>
      <c r="K183" s="33">
        <f t="shared" si="4"/>
        <v>19500000</v>
      </c>
      <c r="L183" s="33">
        <v>0</v>
      </c>
      <c r="M183" s="33">
        <v>0</v>
      </c>
      <c r="N183" s="33">
        <v>19500000</v>
      </c>
      <c r="O183" s="33">
        <v>0</v>
      </c>
      <c r="P183" s="34"/>
      <c r="Q183" s="33">
        <v>0</v>
      </c>
      <c r="R183" s="33">
        <v>0</v>
      </c>
      <c r="S183" s="33">
        <v>0</v>
      </c>
      <c r="T183" s="33">
        <v>0</v>
      </c>
    </row>
    <row r="184" spans="1:20" s="32" customFormat="1" ht="17.100000000000001" customHeight="1" outlineLevel="4" x14ac:dyDescent="0.25">
      <c r="A184" s="28" t="s">
        <v>28</v>
      </c>
      <c r="B184" s="28" t="s">
        <v>25</v>
      </c>
      <c r="C184" s="28" t="s">
        <v>29</v>
      </c>
      <c r="D184" s="28" t="s">
        <v>335</v>
      </c>
      <c r="E184" s="28" t="s">
        <v>184</v>
      </c>
      <c r="F184" s="28" t="s">
        <v>293</v>
      </c>
      <c r="G184" s="28" t="s">
        <v>294</v>
      </c>
      <c r="H184" s="28" t="s">
        <v>29</v>
      </c>
      <c r="I184" s="29" t="s">
        <v>366</v>
      </c>
      <c r="J184" s="28" t="s">
        <v>367</v>
      </c>
      <c r="K184" s="33">
        <f t="shared" si="4"/>
        <v>2016000</v>
      </c>
      <c r="L184" s="33">
        <v>0</v>
      </c>
      <c r="M184" s="33">
        <v>0</v>
      </c>
      <c r="N184" s="33">
        <v>2016000</v>
      </c>
      <c r="O184" s="33">
        <v>0</v>
      </c>
      <c r="P184" s="34"/>
      <c r="Q184" s="33">
        <v>0</v>
      </c>
      <c r="R184" s="33">
        <v>0</v>
      </c>
      <c r="S184" s="33">
        <v>0</v>
      </c>
      <c r="T184" s="33">
        <v>0</v>
      </c>
    </row>
    <row r="185" spans="1:20" s="32" customFormat="1" ht="17.100000000000001" customHeight="1" outlineLevel="4" x14ac:dyDescent="0.25">
      <c r="A185" s="28" t="s">
        <v>28</v>
      </c>
      <c r="B185" s="28" t="s">
        <v>25</v>
      </c>
      <c r="C185" s="28" t="s">
        <v>29</v>
      </c>
      <c r="D185" s="28" t="s">
        <v>335</v>
      </c>
      <c r="E185" s="28" t="s">
        <v>184</v>
      </c>
      <c r="F185" s="28" t="s">
        <v>293</v>
      </c>
      <c r="G185" s="28" t="s">
        <v>294</v>
      </c>
      <c r="H185" s="28" t="s">
        <v>29</v>
      </c>
      <c r="I185" s="29" t="s">
        <v>368</v>
      </c>
      <c r="J185" s="28" t="s">
        <v>369</v>
      </c>
      <c r="K185" s="33">
        <f t="shared" si="4"/>
        <v>1330000</v>
      </c>
      <c r="L185" s="33">
        <v>0</v>
      </c>
      <c r="M185" s="33">
        <v>1330000</v>
      </c>
      <c r="N185" s="33">
        <v>0</v>
      </c>
      <c r="O185" s="33">
        <v>0</v>
      </c>
      <c r="P185" s="34"/>
      <c r="Q185" s="33">
        <v>0</v>
      </c>
      <c r="R185" s="33">
        <v>0</v>
      </c>
      <c r="S185" s="33">
        <v>0</v>
      </c>
      <c r="T185" s="33">
        <v>0</v>
      </c>
    </row>
    <row r="186" spans="1:20" s="32" customFormat="1" ht="17.100000000000001" customHeight="1" outlineLevel="4" x14ac:dyDescent="0.25">
      <c r="A186" s="28" t="s">
        <v>28</v>
      </c>
      <c r="B186" s="28" t="s">
        <v>25</v>
      </c>
      <c r="C186" s="28" t="s">
        <v>29</v>
      </c>
      <c r="D186" s="28" t="s">
        <v>335</v>
      </c>
      <c r="E186" s="28" t="s">
        <v>184</v>
      </c>
      <c r="F186" s="28" t="s">
        <v>293</v>
      </c>
      <c r="G186" s="28" t="s">
        <v>294</v>
      </c>
      <c r="H186" s="28" t="s">
        <v>29</v>
      </c>
      <c r="I186" s="29" t="s">
        <v>370</v>
      </c>
      <c r="J186" s="28" t="s">
        <v>371</v>
      </c>
      <c r="K186" s="33">
        <f t="shared" si="4"/>
        <v>42551000</v>
      </c>
      <c r="L186" s="33">
        <v>0</v>
      </c>
      <c r="M186" s="33">
        <v>0</v>
      </c>
      <c r="N186" s="33">
        <v>42551000</v>
      </c>
      <c r="O186" s="33">
        <v>0</v>
      </c>
      <c r="P186" s="34"/>
      <c r="Q186" s="33">
        <v>0</v>
      </c>
      <c r="R186" s="33">
        <v>0</v>
      </c>
      <c r="S186" s="33">
        <v>0</v>
      </c>
      <c r="T186" s="33">
        <v>0</v>
      </c>
    </row>
    <row r="187" spans="1:20" s="32" customFormat="1" ht="17.100000000000001" customHeight="1" outlineLevel="4" x14ac:dyDescent="0.25">
      <c r="A187" s="28" t="s">
        <v>28</v>
      </c>
      <c r="B187" s="28" t="s">
        <v>25</v>
      </c>
      <c r="C187" s="28" t="s">
        <v>29</v>
      </c>
      <c r="D187" s="28" t="s">
        <v>335</v>
      </c>
      <c r="E187" s="28" t="s">
        <v>184</v>
      </c>
      <c r="F187" s="28" t="s">
        <v>293</v>
      </c>
      <c r="G187" s="28" t="s">
        <v>294</v>
      </c>
      <c r="H187" s="28" t="s">
        <v>29</v>
      </c>
      <c r="I187" s="29" t="s">
        <v>372</v>
      </c>
      <c r="J187" s="28" t="s">
        <v>373</v>
      </c>
      <c r="K187" s="33">
        <f t="shared" si="4"/>
        <v>759600</v>
      </c>
      <c r="L187" s="33">
        <v>0</v>
      </c>
      <c r="M187" s="33">
        <v>0</v>
      </c>
      <c r="N187" s="33">
        <v>0</v>
      </c>
      <c r="O187" s="33">
        <v>759600</v>
      </c>
      <c r="P187" s="34"/>
      <c r="Q187" s="33">
        <v>0</v>
      </c>
      <c r="R187" s="33">
        <v>0</v>
      </c>
      <c r="S187" s="33">
        <v>0</v>
      </c>
      <c r="T187" s="33">
        <v>0</v>
      </c>
    </row>
    <row r="188" spans="1:20" s="32" customFormat="1" ht="17.100000000000001" customHeight="1" outlineLevel="4" x14ac:dyDescent="0.25">
      <c r="A188" s="28" t="s">
        <v>28</v>
      </c>
      <c r="B188" s="28" t="s">
        <v>25</v>
      </c>
      <c r="C188" s="28" t="s">
        <v>29</v>
      </c>
      <c r="D188" s="28" t="s">
        <v>335</v>
      </c>
      <c r="E188" s="28" t="s">
        <v>184</v>
      </c>
      <c r="F188" s="28" t="s">
        <v>293</v>
      </c>
      <c r="G188" s="28" t="s">
        <v>294</v>
      </c>
      <c r="H188" s="28" t="s">
        <v>29</v>
      </c>
      <c r="I188" s="29" t="s">
        <v>374</v>
      </c>
      <c r="J188" s="28" t="s">
        <v>375</v>
      </c>
      <c r="K188" s="33">
        <f t="shared" si="4"/>
        <v>84000</v>
      </c>
      <c r="L188" s="33">
        <v>0</v>
      </c>
      <c r="M188" s="33">
        <v>0</v>
      </c>
      <c r="N188" s="33">
        <v>84000</v>
      </c>
      <c r="O188" s="33">
        <v>0</v>
      </c>
      <c r="P188" s="34"/>
      <c r="Q188" s="33">
        <v>0</v>
      </c>
      <c r="R188" s="33">
        <v>0</v>
      </c>
      <c r="S188" s="33">
        <v>0</v>
      </c>
      <c r="T188" s="33">
        <v>0</v>
      </c>
    </row>
    <row r="189" spans="1:20" s="32" customFormat="1" ht="17.100000000000001" customHeight="1" outlineLevel="4" x14ac:dyDescent="0.25">
      <c r="A189" s="28" t="s">
        <v>28</v>
      </c>
      <c r="B189" s="28" t="s">
        <v>25</v>
      </c>
      <c r="C189" s="28" t="s">
        <v>29</v>
      </c>
      <c r="D189" s="28" t="s">
        <v>335</v>
      </c>
      <c r="E189" s="28" t="s">
        <v>184</v>
      </c>
      <c r="F189" s="28" t="s">
        <v>293</v>
      </c>
      <c r="G189" s="28" t="s">
        <v>294</v>
      </c>
      <c r="H189" s="28" t="s">
        <v>29</v>
      </c>
      <c r="I189" s="29" t="s">
        <v>376</v>
      </c>
      <c r="J189" s="28" t="s">
        <v>377</v>
      </c>
      <c r="K189" s="33">
        <f t="shared" si="4"/>
        <v>3318000</v>
      </c>
      <c r="L189" s="33">
        <v>0</v>
      </c>
      <c r="M189" s="33">
        <v>0</v>
      </c>
      <c r="N189" s="33">
        <v>3318000</v>
      </c>
      <c r="O189" s="33">
        <v>0</v>
      </c>
      <c r="P189" s="34"/>
      <c r="Q189" s="33">
        <v>0</v>
      </c>
      <c r="R189" s="33">
        <v>0</v>
      </c>
      <c r="S189" s="33">
        <v>0</v>
      </c>
      <c r="T189" s="33">
        <v>0</v>
      </c>
    </row>
    <row r="190" spans="1:20" s="32" customFormat="1" ht="17.100000000000001" customHeight="1" outlineLevel="4" x14ac:dyDescent="0.25">
      <c r="A190" s="28" t="s">
        <v>28</v>
      </c>
      <c r="B190" s="28" t="s">
        <v>25</v>
      </c>
      <c r="C190" s="28" t="s">
        <v>29</v>
      </c>
      <c r="D190" s="28" t="s">
        <v>335</v>
      </c>
      <c r="E190" s="28" t="s">
        <v>184</v>
      </c>
      <c r="F190" s="28" t="s">
        <v>293</v>
      </c>
      <c r="G190" s="28" t="s">
        <v>294</v>
      </c>
      <c r="H190" s="28" t="s">
        <v>29</v>
      </c>
      <c r="I190" s="29" t="s">
        <v>378</v>
      </c>
      <c r="J190" s="28" t="s">
        <v>379</v>
      </c>
      <c r="K190" s="33">
        <f t="shared" si="4"/>
        <v>4000</v>
      </c>
      <c r="L190" s="33">
        <v>0</v>
      </c>
      <c r="M190" s="33">
        <v>0</v>
      </c>
      <c r="N190" s="33">
        <v>4000</v>
      </c>
      <c r="O190" s="33">
        <v>0</v>
      </c>
      <c r="P190" s="34"/>
      <c r="Q190" s="33">
        <v>0</v>
      </c>
      <c r="R190" s="33">
        <v>0</v>
      </c>
      <c r="S190" s="33">
        <v>0</v>
      </c>
      <c r="T190" s="33">
        <v>0</v>
      </c>
    </row>
    <row r="191" spans="1:20" s="23" customFormat="1" ht="20.100000000000001" customHeight="1" outlineLevel="2" x14ac:dyDescent="0.3">
      <c r="A191" s="22"/>
      <c r="B191" s="22"/>
      <c r="C191" s="22"/>
      <c r="E191" s="22"/>
      <c r="G191" s="22"/>
      <c r="H191" s="22"/>
      <c r="I191" s="48" t="s">
        <v>380</v>
      </c>
      <c r="J191" s="49"/>
      <c r="K191" s="41">
        <f>SUBTOTAL(9,K192:K193)</f>
        <v>37811000</v>
      </c>
      <c r="L191" s="41">
        <f>SUBTOTAL(9,L192:L193)</f>
        <v>0</v>
      </c>
      <c r="M191" s="41">
        <f>SUBTOTAL(9,M192:M193)</f>
        <v>0</v>
      </c>
      <c r="N191" s="41">
        <f>SUBTOTAL(9,N192:N193)</f>
        <v>0</v>
      </c>
      <c r="O191" s="41">
        <f>SUBTOTAL(9,O192:O193)</f>
        <v>0</v>
      </c>
      <c r="P191" s="42"/>
      <c r="Q191" s="41">
        <f>SUBTOTAL(9,Q192:Q193)</f>
        <v>37611000</v>
      </c>
      <c r="R191" s="41">
        <f>SUBTOTAL(9,R192:R193)</f>
        <v>0</v>
      </c>
      <c r="S191" s="41">
        <f>SUBTOTAL(9,S192:S193)</f>
        <v>0</v>
      </c>
      <c r="T191" s="41">
        <f>SUBTOTAL(9,T192:T193)</f>
        <v>200000</v>
      </c>
    </row>
    <row r="192" spans="1:20" s="32" customFormat="1" ht="17.100000000000001" customHeight="1" outlineLevel="4" x14ac:dyDescent="0.25">
      <c r="A192" s="28" t="s">
        <v>28</v>
      </c>
      <c r="B192" s="28" t="s">
        <v>25</v>
      </c>
      <c r="C192" s="28" t="s">
        <v>29</v>
      </c>
      <c r="D192" s="28" t="s">
        <v>380</v>
      </c>
      <c r="E192" s="28" t="s">
        <v>381</v>
      </c>
      <c r="F192" s="28" t="s">
        <v>293</v>
      </c>
      <c r="G192" s="28" t="s">
        <v>294</v>
      </c>
      <c r="H192" s="28" t="s">
        <v>29</v>
      </c>
      <c r="I192" s="29" t="s">
        <v>382</v>
      </c>
      <c r="J192" s="28" t="s">
        <v>383</v>
      </c>
      <c r="K192" s="33">
        <f>SUM(L192:T192)</f>
        <v>37611000</v>
      </c>
      <c r="L192" s="33">
        <v>0</v>
      </c>
      <c r="M192" s="33">
        <v>0</v>
      </c>
      <c r="N192" s="33">
        <v>0</v>
      </c>
      <c r="O192" s="33">
        <v>0</v>
      </c>
      <c r="P192" s="34"/>
      <c r="Q192" s="33">
        <v>37611000</v>
      </c>
      <c r="R192" s="33">
        <v>0</v>
      </c>
      <c r="S192" s="33">
        <v>0</v>
      </c>
      <c r="T192" s="33">
        <v>0</v>
      </c>
    </row>
    <row r="193" spans="1:20" s="32" customFormat="1" ht="17.100000000000001" customHeight="1" outlineLevel="4" x14ac:dyDescent="0.25">
      <c r="A193" s="28" t="s">
        <v>28</v>
      </c>
      <c r="B193" s="28" t="s">
        <v>25</v>
      </c>
      <c r="C193" s="28" t="s">
        <v>29</v>
      </c>
      <c r="D193" s="28" t="s">
        <v>380</v>
      </c>
      <c r="E193" s="28" t="s">
        <v>381</v>
      </c>
      <c r="F193" s="28" t="s">
        <v>293</v>
      </c>
      <c r="G193" s="28" t="s">
        <v>294</v>
      </c>
      <c r="H193" s="28" t="s">
        <v>29</v>
      </c>
      <c r="I193" s="29" t="s">
        <v>384</v>
      </c>
      <c r="J193" s="28" t="s">
        <v>385</v>
      </c>
      <c r="K193" s="33">
        <f>SUM(L193:T193)</f>
        <v>200000</v>
      </c>
      <c r="L193" s="33">
        <v>0</v>
      </c>
      <c r="M193" s="33">
        <v>0</v>
      </c>
      <c r="N193" s="33">
        <v>0</v>
      </c>
      <c r="O193" s="33">
        <v>0</v>
      </c>
      <c r="P193" s="34"/>
      <c r="Q193" s="33">
        <v>0</v>
      </c>
      <c r="R193" s="33">
        <v>0</v>
      </c>
      <c r="S193" s="33">
        <v>0</v>
      </c>
      <c r="T193" s="33">
        <v>200000</v>
      </c>
    </row>
    <row r="194" spans="1:20" s="21" customFormat="1" ht="26.25" customHeight="1" outlineLevel="1" x14ac:dyDescent="0.3">
      <c r="A194" s="20"/>
      <c r="C194" s="20"/>
      <c r="D194" s="20"/>
      <c r="E194" s="20"/>
      <c r="G194" s="20"/>
      <c r="H194" s="20"/>
      <c r="I194" s="52" t="s">
        <v>386</v>
      </c>
      <c r="J194" s="53"/>
      <c r="K194" s="41">
        <f>SUBTOTAL(9,K196:K206)</f>
        <v>1867368000</v>
      </c>
      <c r="L194" s="43">
        <f>SUBTOTAL(9,L196:L206)</f>
        <v>122901000</v>
      </c>
      <c r="M194" s="43">
        <f>SUBTOTAL(9,M196:M206)</f>
        <v>374141400</v>
      </c>
      <c r="N194" s="43">
        <f>SUBTOTAL(9,N196:N206)</f>
        <v>1331760000</v>
      </c>
      <c r="O194" s="43">
        <f>SUBTOTAL(9,O196:O206)</f>
        <v>38329600</v>
      </c>
      <c r="P194" s="43"/>
      <c r="Q194" s="43">
        <f>SUBTOTAL(9,Q196:Q206)</f>
        <v>0</v>
      </c>
      <c r="R194" s="43">
        <f>SUBTOTAL(9,R196:R206)</f>
        <v>96000</v>
      </c>
      <c r="S194" s="43">
        <f>SUBTOTAL(9,S196:S206)</f>
        <v>140000</v>
      </c>
      <c r="T194" s="43">
        <f>SUBTOTAL(9,T196:T206)</f>
        <v>0</v>
      </c>
    </row>
    <row r="195" spans="1:20" s="23" customFormat="1" ht="20.100000000000001" customHeight="1" outlineLevel="2" x14ac:dyDescent="0.3">
      <c r="A195" s="22"/>
      <c r="B195" s="22"/>
      <c r="C195" s="22"/>
      <c r="E195" s="22"/>
      <c r="G195" s="22"/>
      <c r="H195" s="22"/>
      <c r="I195" s="48" t="s">
        <v>387</v>
      </c>
      <c r="J195" s="49"/>
      <c r="K195" s="41">
        <f>SUBTOTAL(9,K196:K201)</f>
        <v>461493000</v>
      </c>
      <c r="L195" s="41">
        <f>SUBTOTAL(9,L196:L201)</f>
        <v>48786000</v>
      </c>
      <c r="M195" s="41">
        <f>SUBTOTAL(9,M196:M201)</f>
        <v>374141400</v>
      </c>
      <c r="N195" s="41">
        <f>SUBTOTAL(9,N196:N201)</f>
        <v>0</v>
      </c>
      <c r="O195" s="41">
        <f>SUBTOTAL(9,O196:O201)</f>
        <v>38329600</v>
      </c>
      <c r="P195" s="42"/>
      <c r="Q195" s="41">
        <f>SUBTOTAL(9,Q196:Q201)</f>
        <v>0</v>
      </c>
      <c r="R195" s="41">
        <f>SUBTOTAL(9,R196:R201)</f>
        <v>96000</v>
      </c>
      <c r="S195" s="41">
        <f>SUBTOTAL(9,S196:S201)</f>
        <v>140000</v>
      </c>
      <c r="T195" s="41">
        <f>SUBTOTAL(9,T196:T201)</f>
        <v>0</v>
      </c>
    </row>
    <row r="196" spans="1:20" s="3" customFormat="1" ht="20.100000000000001" customHeight="1" outlineLevel="4" x14ac:dyDescent="0.25">
      <c r="A196" s="44"/>
      <c r="B196" s="44"/>
      <c r="C196" s="44"/>
      <c r="E196" s="44"/>
      <c r="G196" s="44"/>
      <c r="H196" s="44"/>
      <c r="I196" s="45"/>
      <c r="J196" s="28" t="s">
        <v>388</v>
      </c>
      <c r="K196" s="33">
        <f t="shared" ref="K196:K201" si="5">SUM(L196:T196)</f>
        <v>316155900</v>
      </c>
      <c r="L196" s="33">
        <v>33018200</v>
      </c>
      <c r="M196" s="33">
        <v>247456600</v>
      </c>
      <c r="N196" s="33">
        <v>0</v>
      </c>
      <c r="O196" s="33">
        <v>35681100</v>
      </c>
      <c r="P196" s="34"/>
      <c r="Q196" s="33">
        <v>0</v>
      </c>
      <c r="R196" s="33">
        <v>0</v>
      </c>
      <c r="S196" s="33">
        <v>0</v>
      </c>
      <c r="T196" s="33">
        <v>0</v>
      </c>
    </row>
    <row r="197" spans="1:20" s="3" customFormat="1" ht="20.100000000000001" customHeight="1" outlineLevel="4" x14ac:dyDescent="0.25">
      <c r="A197" s="44"/>
      <c r="B197" s="44"/>
      <c r="C197" s="44"/>
      <c r="E197" s="44"/>
      <c r="G197" s="44"/>
      <c r="H197" s="44"/>
      <c r="I197" s="45"/>
      <c r="J197" s="28" t="s">
        <v>389</v>
      </c>
      <c r="K197" s="33">
        <f t="shared" si="5"/>
        <v>42565200</v>
      </c>
      <c r="L197" s="33">
        <v>4000700</v>
      </c>
      <c r="M197" s="33">
        <v>35680000</v>
      </c>
      <c r="N197" s="33">
        <v>0</v>
      </c>
      <c r="O197" s="33">
        <f>2648500</f>
        <v>2648500</v>
      </c>
      <c r="P197" s="34"/>
      <c r="Q197" s="33">
        <v>0</v>
      </c>
      <c r="R197" s="33">
        <v>96000</v>
      </c>
      <c r="S197" s="33">
        <f>140000-2000-3000-8262+2530+2763+7969</f>
        <v>140000</v>
      </c>
      <c r="T197" s="33">
        <v>0</v>
      </c>
    </row>
    <row r="198" spans="1:20" s="3" customFormat="1" ht="20.100000000000001" customHeight="1" outlineLevel="4" x14ac:dyDescent="0.25">
      <c r="A198" s="44"/>
      <c r="B198" s="44"/>
      <c r="C198" s="44"/>
      <c r="E198" s="44"/>
      <c r="G198" s="44"/>
      <c r="H198" s="44"/>
      <c r="I198" s="45"/>
      <c r="J198" s="28" t="s">
        <v>390</v>
      </c>
      <c r="K198" s="33">
        <f t="shared" si="5"/>
        <v>51330900</v>
      </c>
      <c r="L198" s="33">
        <v>11767100</v>
      </c>
      <c r="M198" s="33">
        <v>39563800</v>
      </c>
      <c r="N198" s="33">
        <v>0</v>
      </c>
      <c r="O198" s="33">
        <v>0</v>
      </c>
      <c r="P198" s="34"/>
      <c r="Q198" s="33">
        <v>0</v>
      </c>
      <c r="R198" s="33">
        <v>0</v>
      </c>
      <c r="S198" s="33">
        <v>0</v>
      </c>
      <c r="T198" s="33">
        <v>0</v>
      </c>
    </row>
    <row r="199" spans="1:20" s="3" customFormat="1" ht="20.100000000000001" customHeight="1" outlineLevel="4" x14ac:dyDescent="0.25">
      <c r="A199" s="44"/>
      <c r="B199" s="44"/>
      <c r="C199" s="44"/>
      <c r="E199" s="44"/>
      <c r="G199" s="44"/>
      <c r="H199" s="44"/>
      <c r="I199" s="45"/>
      <c r="J199" s="28" t="s">
        <v>391</v>
      </c>
      <c r="K199" s="33">
        <f t="shared" si="5"/>
        <v>38020000</v>
      </c>
      <c r="L199" s="33">
        <v>0</v>
      </c>
      <c r="M199" s="33">
        <v>38020000</v>
      </c>
      <c r="N199" s="33">
        <v>0</v>
      </c>
      <c r="O199" s="33">
        <v>0</v>
      </c>
      <c r="P199" s="34"/>
      <c r="Q199" s="33">
        <v>0</v>
      </c>
      <c r="R199" s="33">
        <v>0</v>
      </c>
      <c r="S199" s="33">
        <v>0</v>
      </c>
      <c r="T199" s="33">
        <v>0</v>
      </c>
    </row>
    <row r="200" spans="1:20" s="3" customFormat="1" ht="20.100000000000001" customHeight="1" outlineLevel="4" x14ac:dyDescent="0.25">
      <c r="A200" s="44"/>
      <c r="B200" s="44"/>
      <c r="C200" s="44"/>
      <c r="E200" s="44"/>
      <c r="G200" s="44"/>
      <c r="H200" s="44"/>
      <c r="I200" s="45"/>
      <c r="J200" s="28" t="s">
        <v>392</v>
      </c>
      <c r="K200" s="33">
        <f t="shared" si="5"/>
        <v>0</v>
      </c>
      <c r="L200" s="33">
        <v>0</v>
      </c>
      <c r="M200" s="33">
        <v>0</v>
      </c>
      <c r="N200" s="33">
        <v>0</v>
      </c>
      <c r="O200" s="33">
        <v>0</v>
      </c>
      <c r="P200" s="34"/>
      <c r="Q200" s="33">
        <v>0</v>
      </c>
      <c r="R200" s="33">
        <v>0</v>
      </c>
      <c r="S200" s="33">
        <v>0</v>
      </c>
      <c r="T200" s="33">
        <v>0</v>
      </c>
    </row>
    <row r="201" spans="1:20" s="3" customFormat="1" ht="20.100000000000001" customHeight="1" outlineLevel="4" x14ac:dyDescent="0.25">
      <c r="A201" s="44"/>
      <c r="B201" s="44"/>
      <c r="C201" s="44"/>
      <c r="E201" s="44"/>
      <c r="G201" s="44"/>
      <c r="H201" s="44"/>
      <c r="I201" s="45"/>
      <c r="J201" s="28" t="s">
        <v>393</v>
      </c>
      <c r="K201" s="33">
        <f t="shared" si="5"/>
        <v>13421000</v>
      </c>
      <c r="L201" s="33">
        <v>0</v>
      </c>
      <c r="M201" s="33">
        <v>13421000</v>
      </c>
      <c r="N201" s="33">
        <v>0</v>
      </c>
      <c r="O201" s="33">
        <v>0</v>
      </c>
      <c r="P201" s="34"/>
      <c r="Q201" s="33">
        <v>0</v>
      </c>
      <c r="R201" s="33">
        <v>0</v>
      </c>
      <c r="S201" s="33">
        <v>0</v>
      </c>
      <c r="T201" s="33">
        <v>0</v>
      </c>
    </row>
    <row r="202" spans="1:20" s="23" customFormat="1" ht="20.100000000000001" customHeight="1" outlineLevel="2" x14ac:dyDescent="0.3">
      <c r="A202" s="22"/>
      <c r="B202" s="22"/>
      <c r="C202" s="22"/>
      <c r="E202" s="22"/>
      <c r="G202" s="22"/>
      <c r="H202" s="22"/>
      <c r="I202" s="48" t="s">
        <v>394</v>
      </c>
      <c r="J202" s="49"/>
      <c r="K202" s="41">
        <f>SUBTOTAL(9,K203:K206)</f>
        <v>1405875000</v>
      </c>
      <c r="L202" s="41">
        <f>SUBTOTAL(9,L203:L206)</f>
        <v>74115000</v>
      </c>
      <c r="M202" s="41">
        <f>SUBTOTAL(9,M203:M206)</f>
        <v>0</v>
      </c>
      <c r="N202" s="41">
        <f>SUBTOTAL(9,N203:N206)</f>
        <v>1331760000</v>
      </c>
      <c r="O202" s="41">
        <f>SUBTOTAL(9,O203:O206)</f>
        <v>0</v>
      </c>
      <c r="P202" s="42"/>
      <c r="Q202" s="41">
        <f>SUBTOTAL(9,Q203:Q206)</f>
        <v>0</v>
      </c>
      <c r="R202" s="41">
        <f>SUBTOTAL(9,R203:R206)</f>
        <v>0</v>
      </c>
      <c r="S202" s="41">
        <f>SUBTOTAL(9,S203:S206)</f>
        <v>0</v>
      </c>
      <c r="T202" s="41">
        <f>SUBTOTAL(9,T203:T206)</f>
        <v>0</v>
      </c>
    </row>
    <row r="203" spans="1:20" s="32" customFormat="1" ht="17.100000000000001" customHeight="1" outlineLevel="4" x14ac:dyDescent="0.25">
      <c r="A203" s="28" t="s">
        <v>28</v>
      </c>
      <c r="B203" s="28" t="s">
        <v>386</v>
      </c>
      <c r="C203" s="28" t="s">
        <v>184</v>
      </c>
      <c r="D203" s="28" t="s">
        <v>394</v>
      </c>
      <c r="E203" s="28" t="s">
        <v>395</v>
      </c>
      <c r="F203" s="28" t="s">
        <v>394</v>
      </c>
      <c r="G203" s="28" t="s">
        <v>396</v>
      </c>
      <c r="H203" s="28" t="s">
        <v>184</v>
      </c>
      <c r="I203" s="45" t="s">
        <v>397</v>
      </c>
      <c r="J203" s="28" t="s">
        <v>398</v>
      </c>
      <c r="K203" s="30">
        <f>SUM(L203:T203)</f>
        <v>35000000</v>
      </c>
      <c r="L203" s="33">
        <v>0</v>
      </c>
      <c r="M203" s="33">
        <v>0</v>
      </c>
      <c r="N203" s="33">
        <v>35000000</v>
      </c>
      <c r="O203" s="33">
        <v>0</v>
      </c>
      <c r="P203" s="34"/>
      <c r="Q203" s="33">
        <v>0</v>
      </c>
      <c r="R203" s="33">
        <v>0</v>
      </c>
      <c r="S203" s="33">
        <v>0</v>
      </c>
      <c r="T203" s="33">
        <v>0</v>
      </c>
    </row>
    <row r="204" spans="1:20" s="32" customFormat="1" ht="31.5" customHeight="1" outlineLevel="4" x14ac:dyDescent="0.25">
      <c r="A204" s="28" t="s">
        <v>28</v>
      </c>
      <c r="B204" s="28" t="s">
        <v>386</v>
      </c>
      <c r="C204" s="28" t="s">
        <v>184</v>
      </c>
      <c r="D204" s="28" t="s">
        <v>394</v>
      </c>
      <c r="E204" s="28" t="s">
        <v>395</v>
      </c>
      <c r="F204" s="28" t="s">
        <v>394</v>
      </c>
      <c r="G204" s="28" t="s">
        <v>396</v>
      </c>
      <c r="H204" s="28" t="s">
        <v>184</v>
      </c>
      <c r="I204" s="45" t="s">
        <v>397</v>
      </c>
      <c r="J204" s="36" t="s">
        <v>399</v>
      </c>
      <c r="K204" s="33">
        <f>SUM(L204:T204)</f>
        <v>14500000</v>
      </c>
      <c r="L204" s="33">
        <v>0</v>
      </c>
      <c r="M204" s="33">
        <v>0</v>
      </c>
      <c r="N204" s="33">
        <v>14500000</v>
      </c>
      <c r="O204" s="33">
        <v>0</v>
      </c>
      <c r="P204" s="34"/>
      <c r="Q204" s="33">
        <v>0</v>
      </c>
      <c r="R204" s="33">
        <v>0</v>
      </c>
      <c r="S204" s="33">
        <v>0</v>
      </c>
      <c r="T204" s="33">
        <v>0</v>
      </c>
    </row>
    <row r="205" spans="1:20" s="32" customFormat="1" ht="17.100000000000001" customHeight="1" outlineLevel="4" x14ac:dyDescent="0.25">
      <c r="A205" s="28"/>
      <c r="B205" s="28"/>
      <c r="C205" s="28"/>
      <c r="D205" s="28"/>
      <c r="E205" s="28"/>
      <c r="F205" s="28"/>
      <c r="G205" s="28"/>
      <c r="H205" s="28"/>
      <c r="I205" s="45" t="s">
        <v>397</v>
      </c>
      <c r="J205" s="28" t="s">
        <v>400</v>
      </c>
      <c r="K205" s="30">
        <f>SUM(L205:T205)</f>
        <v>500000</v>
      </c>
      <c r="L205" s="33">
        <v>0</v>
      </c>
      <c r="M205" s="33">
        <v>0</v>
      </c>
      <c r="N205" s="33">
        <v>500000</v>
      </c>
      <c r="O205" s="33">
        <v>0</v>
      </c>
      <c r="P205" s="34"/>
      <c r="Q205" s="33">
        <v>0</v>
      </c>
      <c r="R205" s="33">
        <v>0</v>
      </c>
      <c r="S205" s="33">
        <v>0</v>
      </c>
      <c r="T205" s="33">
        <v>0</v>
      </c>
    </row>
    <row r="206" spans="1:20" s="32" customFormat="1" ht="18" customHeight="1" outlineLevel="4" x14ac:dyDescent="0.25">
      <c r="A206" s="28" t="s">
        <v>28</v>
      </c>
      <c r="B206" s="28" t="s">
        <v>386</v>
      </c>
      <c r="C206" s="28" t="s">
        <v>184</v>
      </c>
      <c r="D206" s="28" t="s">
        <v>394</v>
      </c>
      <c r="E206" s="28" t="s">
        <v>395</v>
      </c>
      <c r="F206" s="28" t="s">
        <v>394</v>
      </c>
      <c r="G206" s="28" t="s">
        <v>396</v>
      </c>
      <c r="H206" s="28" t="s">
        <v>184</v>
      </c>
      <c r="I206" s="45" t="s">
        <v>401</v>
      </c>
      <c r="J206" s="36" t="s">
        <v>402</v>
      </c>
      <c r="K206" s="30">
        <f>SUM(L206:T206)</f>
        <v>1355875000</v>
      </c>
      <c r="L206" s="33">
        <f>74120000-5000</f>
        <v>74115000</v>
      </c>
      <c r="M206" s="33">
        <v>0</v>
      </c>
      <c r="N206" s="33">
        <v>1281760000</v>
      </c>
      <c r="O206" s="33">
        <v>0</v>
      </c>
      <c r="P206" s="34"/>
      <c r="Q206" s="33">
        <v>0</v>
      </c>
      <c r="R206" s="33">
        <v>0</v>
      </c>
      <c r="S206" s="33">
        <v>0</v>
      </c>
      <c r="T206" s="33">
        <v>0</v>
      </c>
    </row>
    <row r="207" spans="1:20" outlineLevel="1" x14ac:dyDescent="0.25"/>
    <row r="221" spans="1:21" s="47" customForma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5"/>
    </row>
    <row r="222" spans="1:21" s="47" customForma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5"/>
    </row>
  </sheetData>
  <autoFilter ref="I11:T206" xr:uid="{66F9A9F0-AFC5-4B28-A209-7BB44A6D86F9}">
    <filterColumn colId="0" showButton="0"/>
  </autoFilter>
  <mergeCells count="20">
    <mergeCell ref="I39:J39"/>
    <mergeCell ref="I2:T2"/>
    <mergeCell ref="I3:T3"/>
    <mergeCell ref="I4:T4"/>
    <mergeCell ref="I5:T5"/>
    <mergeCell ref="L8:O8"/>
    <mergeCell ref="Q8:T8"/>
    <mergeCell ref="I10:J10"/>
    <mergeCell ref="I11:J11"/>
    <mergeCell ref="I12:J12"/>
    <mergeCell ref="I13:J13"/>
    <mergeCell ref="I14:J14"/>
    <mergeCell ref="I195:J195"/>
    <mergeCell ref="I202:J202"/>
    <mergeCell ref="I92:J92"/>
    <mergeCell ref="I147:J147"/>
    <mergeCell ref="I165:J165"/>
    <mergeCell ref="I168:J168"/>
    <mergeCell ref="I191:J191"/>
    <mergeCell ref="I194:J19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6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2025 total AJUSTE</vt:lpstr>
      <vt:lpstr>'2025 total AJUSTE'!Área_de_impresión</vt:lpstr>
      <vt:lpstr>'2025 total AJUSTE'!Títulos_a_imprimir</vt:lpstr>
    </vt:vector>
  </TitlesOfParts>
  <Company>Caja de Seguro Social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Frias, Maythe</dc:creator>
  <cp:lastModifiedBy>Herrera F., Cesar R.</cp:lastModifiedBy>
  <dcterms:created xsi:type="dcterms:W3CDTF">2024-11-02T01:17:36Z</dcterms:created>
  <dcterms:modified xsi:type="dcterms:W3CDTF">2024-11-02T18:09:08Z</dcterms:modified>
</cp:coreProperties>
</file>